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heck Register" sheetId="1" state="visible" r:id="rId2"/>
    <sheet name="Summary" sheetId="2" state="visible" r:id="rId3"/>
    <sheet name="Tuesday" sheetId="3" state="visible" r:id="rId4"/>
    <sheet name="Wednesday" sheetId="4" state="visible" r:id="rId5"/>
    <sheet name="Thursday" sheetId="5" state="visible" r:id="rId6"/>
  </sheets>
  <externalReferences>
    <externalReference r:id="rId7"/>
  </externalReferenc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<sst xmlns="http://schemas.openxmlformats.org/spreadsheetml/2006/main" count="587" uniqueCount="195">
  <si>
    <t xml:space="preserve">This is a fake check register, an credit card payment </t>
  </si>
  <si>
    <t xml:space="preserve">log with a table useful for tax purposes.  </t>
  </si>
  <si>
    <t xml:space="preserve">date</t>
  </si>
  <si>
    <t xml:space="preserve">what</t>
  </si>
  <si>
    <t xml:space="preserve">transact'n</t>
  </si>
  <si>
    <t xml:space="preserve">bal</t>
  </si>
  <si>
    <t xml:space="preserve">cleared?</t>
  </si>
  <si>
    <t xml:space="preserve">note</t>
  </si>
  <si>
    <t xml:space="preserve">You can use the following to dynamically total by category for tax purposes</t>
  </si>
  <si>
    <t xml:space="preserve">balance from previous year</t>
  </si>
  <si>
    <t xml:space="preserve">y</t>
  </si>
  <si>
    <r>
      <rPr>
        <b val="true"/>
        <sz val="10.5"/>
        <rFont val="Arial"/>
        <family val="2"/>
      </rPr>
      <t xml:space="preserve">Credit card payment monitor – pay on 1</t>
    </r>
    <r>
      <rPr>
        <b val="true"/>
        <vertAlign val="superscript"/>
        <sz val="10.5"/>
        <rFont val="Arial"/>
        <family val="2"/>
      </rPr>
      <t xml:space="preserve">st</t>
    </r>
    <r>
      <rPr>
        <b val="true"/>
        <sz val="10.5"/>
        <rFont val="Arial"/>
        <family val="2"/>
      </rPr>
      <t xml:space="preserve"> of month</t>
    </r>
  </si>
  <si>
    <t xml:space="preserve">Totals from Check Register by Category</t>
  </si>
  <si>
    <t xml:space="preserve">Credit card Pmts</t>
  </si>
  <si>
    <t xml:space="preserve">Month Due</t>
  </si>
  <si>
    <t xml:space="preserve">bank card</t>
  </si>
  <si>
    <t xml:space="preserve">amt</t>
  </si>
  <si>
    <t xml:space="preserve">est/p/y</t>
  </si>
  <si>
    <t xml:space="preserve">Category</t>
  </si>
  <si>
    <t xml:space="preserve">Summed amount</t>
  </si>
  <si>
    <t xml:space="preserve">Car Insurance</t>
  </si>
  <si>
    <t xml:space="preserve">autopay</t>
  </si>
  <si>
    <t xml:space="preserve">January</t>
  </si>
  <si>
    <t xml:space="preserve">BoA 1234</t>
  </si>
  <si>
    <t xml:space="preserve">electric</t>
  </si>
  <si>
    <t xml:space="preserve">SUMIF(B:B,"*"&amp;M6&amp;"*",C:C)</t>
  </si>
  <si>
    <t xml:space="preserve">Donate cancer</t>
  </si>
  <si>
    <t xml:space="preserve">Cap1 2345</t>
  </si>
  <si>
    <t xml:space="preserve">oil</t>
  </si>
  <si>
    <t xml:space="preserve">Look in each row in its column B (B:B)</t>
  </si>
  <si>
    <t xml:space="preserve">Electric</t>
  </si>
  <si>
    <t xml:space="preserve">actual</t>
  </si>
  <si>
    <t xml:space="preserve">Chase 3456</t>
  </si>
  <si>
    <t xml:space="preserve">social security</t>
  </si>
  <si>
    <t xml:space="preserve">For those that hold the text in the category,</t>
  </si>
  <si>
    <t xml:space="preserve">Oil</t>
  </si>
  <si>
    <t xml:space="preserve">Citi 4567</t>
  </si>
  <si>
    <t xml:space="preserve">drugs</t>
  </si>
  <si>
    <t xml:space="preserve">add up the value for its column C</t>
  </si>
  <si>
    <t xml:space="preserve">Social Security Income</t>
  </si>
  <si>
    <t xml:space="preserve">autodep</t>
  </si>
  <si>
    <t xml:space="preserve">Citi 5678</t>
  </si>
  <si>
    <t xml:space="preserve">supplemental</t>
  </si>
  <si>
    <t xml:space="preserve">That is,</t>
  </si>
  <si>
    <t xml:space="preserve">xfer from svgs 2233</t>
  </si>
  <si>
    <t xml:space="preserve">Home Depot</t>
  </si>
  <si>
    <t xml:space="preserve">mortgage</t>
  </si>
  <si>
    <t xml:space="preserve">Add up all of the column C values for which column B</t>
  </si>
  <si>
    <t xml:space="preserve">Donate Foodbank</t>
  </si>
  <si>
    <t xml:space="preserve">TOTAL</t>
  </si>
  <si>
    <t xml:space="preserve">credit card</t>
  </si>
  <si>
    <t xml:space="preserve">contains the category</t>
  </si>
  <si>
    <t xml:space="preserve">Mortgage</t>
  </si>
  <si>
    <t xml:space="preserve">car insurance</t>
  </si>
  <si>
    <t xml:space="preserve">“*”&amp;M6&amp;”*”  means any chars (*) then the category (M6) and then any chars</t>
  </si>
  <si>
    <t xml:space="preserve">Part B Supplemental ins</t>
  </si>
  <si>
    <t xml:space="preserve">February</t>
  </si>
  <si>
    <t xml:space="preserve">Donate</t>
  </si>
  <si>
    <t xml:space="preserve">try: xfer, mom, car service</t>
  </si>
  <si>
    <t xml:space="preserve">Part D Drugs insurance</t>
  </si>
  <si>
    <t xml:space="preserve">cancer</t>
  </si>
  <si>
    <t xml:space="preserve">mom</t>
  </si>
  <si>
    <t xml:space="preserve">oci</t>
  </si>
  <si>
    <t xml:space="preserve">svgs</t>
  </si>
  <si>
    <t xml:space="preserve">Donate temple</t>
  </si>
  <si>
    <t xml:space="preserve">xx</t>
  </si>
  <si>
    <t xml:space="preserve">timed w/d</t>
  </si>
  <si>
    <t xml:space="preserve">March</t>
  </si>
  <si>
    <t xml:space="preserve">Gift from mom</t>
  </si>
  <si>
    <t xml:space="preserve">CONSIDER: using Crosstab functionality.</t>
  </si>
  <si>
    <t xml:space="preserve">Car service ck#2331</t>
  </si>
  <si>
    <t xml:space="preserve">April</t>
  </si>
  <si>
    <t xml:space="preserve">est</t>
  </si>
  <si>
    <t xml:space="preserve">Town Excise Tax</t>
  </si>
  <si>
    <t xml:space="preserve">pd by ck</t>
  </si>
  <si>
    <t xml:space="preserve">May</t>
  </si>
  <si>
    <t xml:space="preserve">ESTIMATE</t>
  </si>
  <si>
    <t xml:space="preserve">Assignment 11</t>
  </si>
  <si>
    <t xml:space="preserve">FINAL GRADING</t>
  </si>
  <si>
    <t xml:space="preserve">actual values for student each day</t>
  </si>
  <si>
    <t xml:space="preserve">Daily contributions to score weighted 100-90-80</t>
  </si>
  <si>
    <t xml:space="preserve">Last name</t>
  </si>
  <si>
    <t xml:space="preserve">Facilitator</t>
  </si>
  <si>
    <t xml:space="preserve">Total Weighted Score</t>
  </si>
  <si>
    <t xml:space="preserve">Tuesday</t>
  </si>
  <si>
    <t xml:space="preserve">Wednesday</t>
  </si>
  <si>
    <t xml:space="preserve">Thursday</t>
  </si>
  <si>
    <t xml:space="preserve">Tue</t>
  </si>
  <si>
    <t xml:space="preserve">Weds</t>
  </si>
  <si>
    <t xml:space="preserve">Th</t>
  </si>
  <si>
    <t xml:space="preserve">Partial score weighting</t>
  </si>
  <si>
    <t xml:space="preserve">participation</t>
  </si>
  <si>
    <t xml:space="preserve">challenge</t>
  </si>
  <si>
    <t xml:space="preserve">Referenced sheet dating</t>
  </si>
  <si>
    <t xml:space="preserve">Info about conditional cells, e.g., color nonzero or positive cells green</t>
  </si>
  <si>
    <t xml:space="preserve">https://www.excel-easy.com/data-analysis/conditional-formatting.html</t>
  </si>
  <si>
    <t xml:space="preserve">When determining the partial score weight, we need to extract the weight (316) from the cell value that has other text in it.</t>
  </si>
  <si>
    <t xml:space="preserve">Of note in this sheet</t>
  </si>
  <si>
    <t xml:space="preserve">cell value</t>
  </si>
  <si>
    <t xml:space="preserve">$Tuesday.F1</t>
  </si>
  <si>
    <t xml:space="preserve">Cell F1 in sheet Tuesday</t>
  </si>
  <si>
    <t xml:space="preserve">Many column’s data come from other sheets: name, facilitator, scores in F-G-H</t>
  </si>
  <si>
    <t xml:space="preserve">needed result</t>
  </si>
  <si>
    <r>
      <rPr>
        <sz val="10"/>
        <rFont val="Arial"/>
        <family val="2"/>
      </rPr>
      <t xml:space="preserve">SUBSTITUTE(  RIGHT(</t>
    </r>
    <r>
      <rPr>
        <sz val="10"/>
        <color rgb="FF0000FF"/>
        <rFont val="Arial"/>
        <family val="2"/>
      </rPr>
      <t xml:space="preserve">$Tuesday.F1</t>
    </r>
    <r>
      <rPr>
        <sz val="10"/>
        <rFont val="Arial"/>
        <family val="2"/>
      </rPr>
      <t xml:space="preserve">,LEN(</t>
    </r>
    <r>
      <rPr>
        <sz val="10"/>
        <color rgb="FF0000FF"/>
        <rFont val="Arial"/>
        <family val="2"/>
      </rPr>
      <t xml:space="preserve">$Tuesday.F1</t>
    </r>
    <r>
      <rPr>
        <sz val="10"/>
        <rFont val="Arial"/>
        <family val="2"/>
      </rPr>
      <t xml:space="preserve">)-SEARCH("(",</t>
    </r>
    <r>
      <rPr>
        <sz val="10"/>
        <color rgb="FF0000FF"/>
        <rFont val="Arial"/>
        <family val="2"/>
      </rPr>
      <t xml:space="preserve">$Tuesday.F1</t>
    </r>
    <r>
      <rPr>
        <sz val="10"/>
        <rFont val="Arial"/>
        <family val="2"/>
      </rPr>
      <t xml:space="preserve">)),  ")",  “")</t>
    </r>
  </si>
  <si>
    <t xml:space="preserve">Substitute unwanted text with “”</t>
  </si>
  <si>
    <t xml:space="preserve">Facilitator name is extracted from string in Tuesday sheet</t>
  </si>
  <si>
    <t xml:space="preserve">using functions</t>
  </si>
  <si>
    <r>
      <rPr>
        <sz val="10"/>
        <rFont val="Arial"/>
        <family val="2"/>
      </rPr>
      <t xml:space="preserve">RIGHT(</t>
    </r>
    <r>
      <rPr>
        <sz val="10"/>
        <color rgb="FF0000FF"/>
        <rFont val="Arial"/>
        <family val="2"/>
      </rPr>
      <t xml:space="preserve">$Tuesday.F1</t>
    </r>
    <r>
      <rPr>
        <sz val="10"/>
        <rFont val="Arial"/>
        <family val="2"/>
      </rPr>
      <t xml:space="preserve">,  LEN(</t>
    </r>
    <r>
      <rPr>
        <sz val="10"/>
        <color rgb="FF0000FF"/>
        <rFont val="Arial"/>
        <family val="2"/>
      </rPr>
      <t xml:space="preserve">$Tuesday.F1</t>
    </r>
    <r>
      <rPr>
        <sz val="10"/>
        <rFont val="Arial"/>
        <family val="2"/>
      </rPr>
      <t xml:space="preserve">) – SEARCH("(",</t>
    </r>
    <r>
      <rPr>
        <sz val="10"/>
        <color rgb="FF0000FF"/>
        <rFont val="Arial"/>
        <family val="2"/>
      </rPr>
      <t xml:space="preserve">$Tuesday.F1</t>
    </r>
    <r>
      <rPr>
        <sz val="10"/>
        <rFont val="Arial"/>
        <family val="2"/>
      </rPr>
      <t xml:space="preserve">)  )</t>
    </r>
  </si>
  <si>
    <t xml:space="preserve">Extract 4 characters (25-21) from right of the cell using functions</t>
  </si>
  <si>
    <t xml:space="preserve">Daily Contributions Weds and Th, cols K,L, show differences and if greater than zero they’re green to stand out</t>
  </si>
  <si>
    <t xml:space="preserve">everything after ‘(‘</t>
  </si>
  <si>
    <r>
      <rPr>
        <sz val="10"/>
        <rFont val="Arial"/>
        <family val="2"/>
      </rPr>
      <t xml:space="preserve">RIGHT(</t>
    </r>
    <r>
      <rPr>
        <sz val="10"/>
        <color rgb="FF0000FF"/>
        <rFont val="Arial"/>
        <family val="2"/>
      </rPr>
      <t xml:space="preserve">$Tuesday.F1</t>
    </r>
    <r>
      <rPr>
        <sz val="10"/>
        <rFont val="Arial"/>
        <family val="2"/>
      </rPr>
      <t xml:space="preserve">,  25-21)</t>
    </r>
  </si>
  <si>
    <t xml:space="preserve">Example, extract characters from the right of cell contents using literal values</t>
  </si>
  <si>
    <t xml:space="preserve">Final grade in column D is weighted, Tuesday is 100%, Weds gets 90%, Thurs gets 80% towards total</t>
  </si>
  <si>
    <t xml:space="preserve">char# for the ‘(‘ in cell</t>
  </si>
  <si>
    <t xml:space="preserve">SEARCH("(",$Tuesday.F1)</t>
  </si>
  <si>
    <t xml:space="preserve">Get char# from left to first character that’s a ‘(‘ in the cell</t>
  </si>
  <si>
    <t xml:space="preserve">#char in cell</t>
  </si>
  <si>
    <r>
      <rPr>
        <sz val="10"/>
        <rFont val="Arial"/>
        <family val="2"/>
      </rPr>
      <t xml:space="preserve">LEN(</t>
    </r>
    <r>
      <rPr>
        <sz val="10"/>
        <color rgb="FF0000FF"/>
        <rFont val="Arial"/>
        <family val="2"/>
      </rPr>
      <t xml:space="preserve">$Tuesday.F1</t>
    </r>
    <r>
      <rPr>
        <sz val="10"/>
        <rFont val="Arial"/>
        <family val="2"/>
      </rPr>
      <t xml:space="preserve">)</t>
    </r>
  </si>
  <si>
    <t xml:space="preserve">How many chars in the cell</t>
  </si>
  <si>
    <t xml:space="preserve">Tues 7/7</t>
  </si>
  <si>
    <t xml:space="preserve">First name</t>
  </si>
  <si>
    <t xml:space="preserve">email base @xyz.com</t>
  </si>
  <si>
    <t xml:space="preserve">Class section</t>
  </si>
  <si>
    <t xml:space="preserve">Total (552)</t>
  </si>
  <si>
    <t xml:space="preserve">Participation total (316)</t>
  </si>
  <si>
    <t xml:space="preserve">Challenge total (67)</t>
  </si>
  <si>
    <t xml:space="preserve">Lab total (169)</t>
  </si>
  <si>
    <t xml:space="preserve">Alpha</t>
  </si>
  <si>
    <t xml:space="preserve">Holi</t>
  </si>
  <si>
    <t xml:space="preserve">a1</t>
  </si>
  <si>
    <t xml:space="preserve">Group 1 - Basil Rathbone, Faciliator</t>
  </si>
  <si>
    <t xml:space="preserve">Bravo</t>
  </si>
  <si>
    <t xml:space="preserve">Vimo</t>
  </si>
  <si>
    <t xml:space="preserve">a2</t>
  </si>
  <si>
    <t xml:space="preserve">Group 2 - Oscar Felix, Facilitator</t>
  </si>
  <si>
    <t xml:space="preserve">Charlie</t>
  </si>
  <si>
    <t xml:space="preserve">Chuck</t>
  </si>
  <si>
    <t xml:space="preserve">a3</t>
  </si>
  <si>
    <t xml:space="preserve">Group 3 - Donald Manning, Facilitator</t>
  </si>
  <si>
    <t xml:space="preserve">Delta</t>
  </si>
  <si>
    <t xml:space="preserve">Olive</t>
  </si>
  <si>
    <t xml:space="preserve">a4</t>
  </si>
  <si>
    <t xml:space="preserve">Echo</t>
  </si>
  <si>
    <t xml:space="preserve">Jerry</t>
  </si>
  <si>
    <t xml:space="preserve">a5</t>
  </si>
  <si>
    <t xml:space="preserve">Foxtrot</t>
  </si>
  <si>
    <t xml:space="preserve">Pattie</t>
  </si>
  <si>
    <t xml:space="preserve">a6</t>
  </si>
  <si>
    <t xml:space="preserve">Gulf</t>
  </si>
  <si>
    <t xml:space="preserve">Kevin</t>
  </si>
  <si>
    <t xml:space="preserve">a7</t>
  </si>
  <si>
    <t xml:space="preserve">Hotel</t>
  </si>
  <si>
    <t xml:space="preserve">Kylee</t>
  </si>
  <si>
    <t xml:space="preserve">a8</t>
  </si>
  <si>
    <t xml:space="preserve">India</t>
  </si>
  <si>
    <t xml:space="preserve">Sara</t>
  </si>
  <si>
    <t xml:space="preserve">a9</t>
  </si>
  <si>
    <t xml:space="preserve">Juliet</t>
  </si>
  <si>
    <t xml:space="preserve">Stefanie</t>
  </si>
  <si>
    <t xml:space="preserve">a10</t>
  </si>
  <si>
    <t xml:space="preserve">Kilo</t>
  </si>
  <si>
    <t xml:space="preserve">Howard</t>
  </si>
  <si>
    <t xml:space="preserve">a11</t>
  </si>
  <si>
    <t xml:space="preserve">Michael</t>
  </si>
  <si>
    <t xml:space="preserve">Kerry</t>
  </si>
  <si>
    <t xml:space="preserve">a12</t>
  </si>
  <si>
    <t xml:space="preserve">November</t>
  </si>
  <si>
    <t xml:space="preserve">Florence</t>
  </si>
  <si>
    <t xml:space="preserve">a13</t>
  </si>
  <si>
    <t xml:space="preserve">Oscar</t>
  </si>
  <si>
    <t xml:space="preserve">Anthony</t>
  </si>
  <si>
    <t xml:space="preserve">a14</t>
  </si>
  <si>
    <t xml:space="preserve">Papa</t>
  </si>
  <si>
    <t xml:space="preserve">Barry</t>
  </si>
  <si>
    <t xml:space="preserve">a15</t>
  </si>
  <si>
    <t xml:space="preserve">Romeo</t>
  </si>
  <si>
    <t xml:space="preserve">Ralph</t>
  </si>
  <si>
    <t xml:space="preserve">a16</t>
  </si>
  <si>
    <t xml:space="preserve">Sierra</t>
  </si>
  <si>
    <t xml:space="preserve">Zelda</t>
  </si>
  <si>
    <t xml:space="preserve">a17</t>
  </si>
  <si>
    <t xml:space="preserve">Tango</t>
  </si>
  <si>
    <t xml:space="preserve">Linda</t>
  </si>
  <si>
    <t xml:space="preserve">a18</t>
  </si>
  <si>
    <t xml:space="preserve">Uniform</t>
  </si>
  <si>
    <t xml:space="preserve">Kelly</t>
  </si>
  <si>
    <t xml:space="preserve">a19</t>
  </si>
  <si>
    <t xml:space="preserve">Victor</t>
  </si>
  <si>
    <t xml:space="preserve">a20</t>
  </si>
  <si>
    <t xml:space="preserve">Group 2 - Basil Rathbone, Facilitator</t>
  </si>
  <si>
    <t xml:space="preserve">Wiskey</t>
  </si>
  <si>
    <t xml:space="preserve">a21</t>
  </si>
  <si>
    <t xml:space="preserve">Weds 7/8</t>
  </si>
  <si>
    <t xml:space="preserve">Thurs 7/9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</si>
</sst>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MM/DD/YYYY"/>
    <numFmt numFmtId="166" formatCode="[$-409]MM/DD/YYYY"/>
    <numFmt numFmtId="167" formatCode="[GREEN]0;\-0"/>
    <numFmt numFmtId="168" formatCode="0;[RED]\-0"/>
    <numFmt numFmtId="169" formatCode="MM/DD/YY"/>
    <numFmt numFmtId="170" formatCode="0.00"/>
    <numFmt numFmtId="171" formatCode="General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 val="true"/>
      <sz val="10"/>
      <color rgb="FF808080"/>
      <name val="Arial"/>
      <family val="2"/>
    </font>
    <font>
      <u val="single"/>
      <sz val="10"/>
      <color rgb="FF0000EE"/>
      <name val="Arial"/>
      <family val="2"/>
    </font>
    <font>
      <sz val="10"/>
      <color rgb="FF006600"/>
      <name val="Comic Sans MS"/>
      <family val="4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sz val="10"/>
      <color rgb="FFFFFFFF"/>
      <name val="Arial"/>
      <family val="2"/>
    </font>
    <font>
      <sz val="14"/>
      <color rgb="FF224B12"/>
      <name val="Courier New"/>
      <family val="3"/>
    </font>
    <font>
      <b val="true"/>
      <sz val="11"/>
      <name val="Calibri"/>
      <family val="2"/>
    </font>
    <font>
      <i val="true"/>
      <sz val="10"/>
      <name val="Arial"/>
      <family val="2"/>
    </font>
    <font>
      <i val="true"/>
      <sz val="11"/>
      <name val="Calibri"/>
      <family val="2"/>
    </font>
    <font>
      <i val="true"/>
      <sz val="11"/>
      <color rgb="FF000000"/>
      <name val="Calibri"/>
      <family val="2"/>
    </font>
    <font>
      <sz val="11"/>
      <name val="Calibri"/>
      <family val="2"/>
    </font>
    <font>
      <b val="true"/>
      <sz val="10.5"/>
      <name val="Arial"/>
      <family val="2"/>
    </font>
    <font>
      <b val="true"/>
      <vertAlign val="superscript"/>
      <sz val="10.5"/>
      <name val="Arial"/>
      <family val="2"/>
    </font>
    <font>
      <b val="true"/>
      <sz val="1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i val="true"/>
      <sz val="8"/>
      <name val="Arial"/>
      <family val="2"/>
    </font>
    <font>
      <i val="true"/>
      <sz val="8"/>
      <name val="Comic Sans MS"/>
      <family val="4"/>
    </font>
    <font>
      <u val="single"/>
      <sz val="10"/>
      <name val="Arial"/>
      <family val="2"/>
    </font>
    <font>
      <b val="true"/>
      <sz val="13"/>
      <color rgb="FFC9211E"/>
      <name val="Arial"/>
      <family val="2"/>
    </font>
    <font>
      <sz val="10"/>
      <color rgb="FF0000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EEEEEE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9211E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EEEEE"/>
      </patternFill>
    </fill>
    <fill>
      <patternFill patternType="solid">
        <fgColor rgb="FFEEEEEE"/>
        <bgColor rgb="FFF2F2F2"/>
      </patternFill>
    </fill>
    <fill>
      <patternFill patternType="solid">
        <fgColor rgb="FFF2F2F2"/>
        <bgColor rgb="FFEEEEEE"/>
      </patternFill>
    </fill>
    <fill>
      <patternFill patternType="solid">
        <fgColor rgb="FFFFFFFF"/>
        <bgColor rgb="FFF2F2F2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 style="dotted"/>
      <right/>
      <top style="hair"/>
      <bottom style="thin"/>
      <diagonal/>
    </border>
    <border diagonalUp="false" diagonalDown="false">
      <left/>
      <right style="hair"/>
      <top style="hair"/>
      <bottom style="thin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dotted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dotted"/>
      <right/>
      <top/>
      <bottom style="hair"/>
      <diagonal/>
    </border>
    <border diagonalUp="false" diagonalDown="false">
      <left style="hair"/>
      <right style="hair"/>
      <top/>
      <bottom style="hair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7" fillId="2" borderId="1" applyFont="true" applyBorder="true" applyAlignment="false" applyProtection="false"/>
    <xf numFmtId="164" fontId="8" fillId="0" borderId="0" applyFont="true" applyBorder="false" applyAlignment="false" applyProtection="false"/>
    <xf numFmtId="164" fontId="9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10" fillId="3" borderId="0" applyFont="true" applyBorder="false" applyAlignment="false" applyProtection="false"/>
    <xf numFmtId="164" fontId="11" fillId="2" borderId="0" applyFont="true" applyBorder="false" applyAlignment="false" applyProtection="false"/>
    <xf numFmtId="164" fontId="12" fillId="4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5" borderId="0" applyFont="true" applyBorder="false" applyAlignment="false" applyProtection="false"/>
    <xf numFmtId="164" fontId="14" fillId="0" borderId="0" applyFont="true" applyBorder="false" applyAlignment="false" applyProtection="false"/>
    <xf numFmtId="164" fontId="15" fillId="6" borderId="0" applyFont="true" applyBorder="false" applyAlignment="false" applyProtection="false"/>
    <xf numFmtId="164" fontId="15" fillId="7" borderId="0" applyFont="true" applyBorder="false" applyAlignment="false" applyProtection="false"/>
    <xf numFmtId="164" fontId="14" fillId="8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7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7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1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7" fillId="1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7" fillId="1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7" fillId="1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1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9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9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2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9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8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" xfId="20"/>
    <cellStyle name="Heading 1" xfId="21"/>
    <cellStyle name="Heading 2" xfId="22"/>
    <cellStyle name="Text" xfId="23"/>
    <cellStyle name="Note" xfId="24"/>
    <cellStyle name="Footnote" xfId="25"/>
    <cellStyle name="Hyperlink" xfId="26"/>
    <cellStyle name="Status" xfId="27"/>
    <cellStyle name="Good" xfId="28"/>
    <cellStyle name="Neutral" xfId="29"/>
    <cellStyle name="Bad" xfId="30"/>
    <cellStyle name="Warning" xfId="31"/>
    <cellStyle name="Error" xfId="32"/>
    <cellStyle name="Accent" xfId="33"/>
    <cellStyle name="Accent 1" xfId="34"/>
    <cellStyle name="Accent 2" xfId="35"/>
    <cellStyle name="Accent 3" xfId="36"/>
  </cellStyles>
  <dxfs count="4">
    <dxf/>
    <dxf/>
    <dxf/>
    <dxf>
      <font>
        <name val="Comic Sans MS"/>
        <family val="4"/>
        <b val="0"/>
        <i val="0"/>
        <color rgb="FF006600"/>
        <sz val="10"/>
      </font>
      <fill>
        <patternFill>
          <bgColor rgb="FFCCFFC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EE"/>
      <rgbColor rgb="FF00CCFF"/>
      <rgbColor rgb="FFF2F2F2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24B12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Users/smi/Dropbox/2020SummerCS200_Solutions/zyBooksGradingSummer2020_Asg07_endinggrades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hursday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76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I1" activeCellId="0" sqref="I1"/>
    </sheetView>
  </sheetViews>
  <sheetFormatPr defaultRowHeight="12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0" width="22.01"/>
    <col collapsed="false" customWidth="false" hidden="false" outlineLevel="0" max="6" min="3" style="0" width="11.52"/>
    <col collapsed="false" customWidth="true" hidden="false" outlineLevel="0" max="7" min="7" style="2" width="5.33"/>
    <col collapsed="false" customWidth="false" hidden="false" outlineLevel="0" max="11" min="8" style="0" width="11.52"/>
    <col collapsed="false" customWidth="true" hidden="false" outlineLevel="0" max="12" min="12" style="2" width="5.33"/>
    <col collapsed="false" customWidth="false" hidden="false" outlineLevel="0" max="1025" min="13" style="0" width="11.52"/>
  </cols>
  <sheetData>
    <row r="1" customFormat="false" ht="17.35" hidden="false" customHeight="false" outlineLevel="0" collapsed="false">
      <c r="A1" s="3" t="s">
        <v>0</v>
      </c>
      <c r="B1" s="4"/>
      <c r="C1" s="5"/>
      <c r="D1" s="6"/>
      <c r="E1" s="7"/>
      <c r="F1" s="8"/>
      <c r="G1" s="9"/>
    </row>
    <row r="2" customFormat="false" ht="17.35" hidden="false" customHeight="false" outlineLevel="0" collapsed="false">
      <c r="A2" s="3" t="s">
        <v>1</v>
      </c>
      <c r="B2" s="4"/>
      <c r="C2" s="5"/>
      <c r="D2" s="6"/>
      <c r="E2" s="7"/>
      <c r="F2" s="8"/>
      <c r="G2" s="9"/>
    </row>
    <row r="3" customFormat="false" ht="13.8" hidden="false" customHeight="false" outlineLevel="0" collapsed="false">
      <c r="A3" s="10" t="s">
        <v>2</v>
      </c>
      <c r="B3" s="11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9"/>
      <c r="M3" s="16" t="s">
        <v>8</v>
      </c>
    </row>
    <row r="4" customFormat="false" ht="14.55" hidden="false" customHeight="false" outlineLevel="0" collapsed="false">
      <c r="A4" s="17" t="n">
        <v>43831</v>
      </c>
      <c r="B4" s="18" t="s">
        <v>9</v>
      </c>
      <c r="C4" s="19"/>
      <c r="D4" s="20" t="n">
        <v>4012</v>
      </c>
      <c r="E4" s="21" t="s">
        <v>10</v>
      </c>
      <c r="F4" s="22"/>
      <c r="H4" s="23" t="s">
        <v>11</v>
      </c>
      <c r="I4" s="24"/>
      <c r="J4" s="24"/>
      <c r="K4" s="25"/>
      <c r="M4" s="26" t="s">
        <v>12</v>
      </c>
      <c r="N4" s="27"/>
    </row>
    <row r="5" customFormat="false" ht="13.8" hidden="false" customHeight="false" outlineLevel="0" collapsed="false">
      <c r="A5" s="17" t="n">
        <v>43831</v>
      </c>
      <c r="B5" s="28" t="s">
        <v>13</v>
      </c>
      <c r="C5" s="29" t="n">
        <f aca="false">-J12</f>
        <v>-2315</v>
      </c>
      <c r="D5" s="30" t="n">
        <f aca="false">D4+C5</f>
        <v>1697</v>
      </c>
      <c r="E5" s="21" t="s">
        <v>10</v>
      </c>
      <c r="F5" s="22"/>
      <c r="H5" s="31" t="s">
        <v>14</v>
      </c>
      <c r="I5" s="32" t="s">
        <v>15</v>
      </c>
      <c r="J5" s="33" t="s">
        <v>16</v>
      </c>
      <c r="K5" s="34" t="s">
        <v>17</v>
      </c>
      <c r="M5" s="26" t="s">
        <v>18</v>
      </c>
      <c r="N5" s="27" t="s">
        <v>19</v>
      </c>
    </row>
    <row r="6" customFormat="false" ht="13.8" hidden="false" customHeight="false" outlineLevel="0" collapsed="false">
      <c r="A6" s="17" t="n">
        <v>43834</v>
      </c>
      <c r="B6" s="28" t="s">
        <v>20</v>
      </c>
      <c r="C6" s="29" t="n">
        <v>-243</v>
      </c>
      <c r="D6" s="30" t="n">
        <f aca="false">D5+C6</f>
        <v>1454</v>
      </c>
      <c r="E6" s="21" t="s">
        <v>10</v>
      </c>
      <c r="F6" s="22" t="s">
        <v>21</v>
      </c>
      <c r="H6" s="31" t="s">
        <v>22</v>
      </c>
      <c r="I6" s="0" t="s">
        <v>23</v>
      </c>
      <c r="J6" s="0" t="n">
        <v>440</v>
      </c>
      <c r="K6" s="35" t="s">
        <v>10</v>
      </c>
      <c r="M6" s="31" t="s">
        <v>24</v>
      </c>
      <c r="N6" s="35" t="n">
        <f aca="false">SUMIF(B:B,"*"&amp;M6&amp;"*",C:C)</f>
        <v>-819</v>
      </c>
      <c r="R6" s="0" t="s">
        <v>25</v>
      </c>
    </row>
    <row r="7" customFormat="false" ht="13.8" hidden="false" customHeight="false" outlineLevel="0" collapsed="false">
      <c r="A7" s="17" t="n">
        <v>43835</v>
      </c>
      <c r="B7" s="28" t="s">
        <v>26</v>
      </c>
      <c r="C7" s="29" t="n">
        <v>-100</v>
      </c>
      <c r="D7" s="30" t="n">
        <f aca="false">D6+C7</f>
        <v>1354</v>
      </c>
      <c r="E7" s="21" t="s">
        <v>10</v>
      </c>
      <c r="F7" s="22"/>
      <c r="H7" s="31"/>
      <c r="I7" s="0" t="s">
        <v>27</v>
      </c>
      <c r="J7" s="0" t="n">
        <v>654</v>
      </c>
      <c r="K7" s="35" t="s">
        <v>10</v>
      </c>
      <c r="M7" s="31" t="s">
        <v>28</v>
      </c>
      <c r="N7" s="35" t="n">
        <f aca="false">SUMIF(B:B,"*"&amp;M7&amp;"*",C:C)</f>
        <v>-976</v>
      </c>
      <c r="R7" s="0" t="s">
        <v>29</v>
      </c>
    </row>
    <row r="8" customFormat="false" ht="13.8" hidden="false" customHeight="false" outlineLevel="0" collapsed="false">
      <c r="A8" s="17" t="n">
        <v>43839</v>
      </c>
      <c r="B8" s="28" t="s">
        <v>30</v>
      </c>
      <c r="C8" s="29" t="n">
        <v>-165</v>
      </c>
      <c r="D8" s="30" t="n">
        <f aca="false">D7+C8</f>
        <v>1189</v>
      </c>
      <c r="E8" s="21" t="s">
        <v>10</v>
      </c>
      <c r="F8" s="22" t="s">
        <v>31</v>
      </c>
      <c r="H8" s="31"/>
      <c r="I8" s="0" t="s">
        <v>32</v>
      </c>
      <c r="J8" s="0" t="n">
        <v>456</v>
      </c>
      <c r="K8" s="35" t="s">
        <v>10</v>
      </c>
      <c r="M8" s="31" t="s">
        <v>33</v>
      </c>
      <c r="N8" s="35" t="n">
        <f aca="false">SUMIF(B:B,"*"&amp;M8&amp;"*",C:C)</f>
        <v>17500</v>
      </c>
      <c r="R8" s="0" t="s">
        <v>34</v>
      </c>
    </row>
    <row r="9" customFormat="false" ht="13.8" hidden="false" customHeight="false" outlineLevel="0" collapsed="false">
      <c r="A9" s="17" t="n">
        <v>43844</v>
      </c>
      <c r="B9" s="28" t="s">
        <v>35</v>
      </c>
      <c r="C9" s="29" t="n">
        <v>-191</v>
      </c>
      <c r="D9" s="30" t="n">
        <f aca="false">D8+C9</f>
        <v>998</v>
      </c>
      <c r="E9" s="21" t="s">
        <v>10</v>
      </c>
      <c r="F9" s="22" t="s">
        <v>31</v>
      </c>
      <c r="H9" s="31"/>
      <c r="I9" s="0" t="s">
        <v>36</v>
      </c>
      <c r="J9" s="0" t="n">
        <v>0</v>
      </c>
      <c r="K9" s="35" t="s">
        <v>10</v>
      </c>
      <c r="M9" s="31" t="s">
        <v>37</v>
      </c>
      <c r="N9" s="35" t="n">
        <f aca="false">SUMIF(B:B,"*"&amp;M9&amp;"*",C:C)</f>
        <v>-210</v>
      </c>
      <c r="R9" s="0" t="s">
        <v>38</v>
      </c>
    </row>
    <row r="10" customFormat="false" ht="13.8" hidden="false" customHeight="false" outlineLevel="0" collapsed="false">
      <c r="A10" s="17" t="n">
        <v>43853</v>
      </c>
      <c r="B10" s="28" t="s">
        <v>39</v>
      </c>
      <c r="C10" s="29" t="n">
        <v>2500</v>
      </c>
      <c r="D10" s="30" t="n">
        <f aca="false">D9+C10</f>
        <v>3498</v>
      </c>
      <c r="E10" s="21" t="s">
        <v>10</v>
      </c>
      <c r="F10" s="22" t="s">
        <v>40</v>
      </c>
      <c r="H10" s="31"/>
      <c r="I10" s="0" t="s">
        <v>41</v>
      </c>
      <c r="J10" s="0" t="n">
        <v>765</v>
      </c>
      <c r="K10" s="35" t="s">
        <v>10</v>
      </c>
      <c r="M10" s="31" t="s">
        <v>42</v>
      </c>
      <c r="N10" s="35" t="n">
        <f aca="false">SUMIF(B:B,"*"&amp;M10&amp;"*",C:C)</f>
        <v>-1554</v>
      </c>
      <c r="R10" s="0" t="s">
        <v>43</v>
      </c>
    </row>
    <row r="11" customFormat="false" ht="13.8" hidden="false" customHeight="false" outlineLevel="0" collapsed="false">
      <c r="A11" s="17" t="n">
        <v>43855</v>
      </c>
      <c r="B11" s="28" t="s">
        <v>44</v>
      </c>
      <c r="C11" s="29" t="n">
        <v>1600</v>
      </c>
      <c r="D11" s="30" t="n">
        <f aca="false">D10+C11</f>
        <v>5098</v>
      </c>
      <c r="E11" s="21" t="s">
        <v>10</v>
      </c>
      <c r="F11" s="22"/>
      <c r="H11" s="31"/>
      <c r="I11" s="0" t="s">
        <v>45</v>
      </c>
      <c r="J11" s="0" t="n">
        <v>0</v>
      </c>
      <c r="K11" s="35" t="s">
        <v>10</v>
      </c>
      <c r="M11" s="31" t="s">
        <v>46</v>
      </c>
      <c r="N11" s="35" t="n">
        <f aca="false">SUMIF(B:B,"*"&amp;M11&amp;"*",C:C)</f>
        <v>-5250</v>
      </c>
      <c r="R11" s="0" t="s">
        <v>47</v>
      </c>
    </row>
    <row r="12" customFormat="false" ht="13.8" hidden="false" customHeight="false" outlineLevel="0" collapsed="false">
      <c r="A12" s="17" t="n">
        <v>43855</v>
      </c>
      <c r="B12" s="28" t="s">
        <v>48</v>
      </c>
      <c r="C12" s="29" t="n">
        <v>-100</v>
      </c>
      <c r="D12" s="30" t="n">
        <f aca="false">D11+C12</f>
        <v>4998</v>
      </c>
      <c r="E12" s="21"/>
      <c r="F12" s="22"/>
      <c r="H12" s="31"/>
      <c r="I12" s="0" t="s">
        <v>49</v>
      </c>
      <c r="J12" s="0" t="n">
        <f aca="false">SUM(J6:J11)</f>
        <v>2315</v>
      </c>
      <c r="K12" s="35" t="s">
        <v>10</v>
      </c>
      <c r="M12" s="31" t="s">
        <v>50</v>
      </c>
      <c r="N12" s="35" t="n">
        <f aca="false">SUMIF(B:B,"*"&amp;M12&amp;"*",C:C)</f>
        <v>-13741</v>
      </c>
      <c r="R12" s="0" t="s">
        <v>51</v>
      </c>
    </row>
    <row r="13" customFormat="false" ht="13.8" hidden="false" customHeight="false" outlineLevel="0" collapsed="false">
      <c r="A13" s="36" t="n">
        <v>43861</v>
      </c>
      <c r="B13" s="0" t="s">
        <v>52</v>
      </c>
      <c r="C13" s="0" t="n">
        <v>-750</v>
      </c>
      <c r="D13" s="30" t="n">
        <f aca="false">D12+C13</f>
        <v>4248</v>
      </c>
      <c r="E13" s="21" t="s">
        <v>10</v>
      </c>
      <c r="F13" s="35" t="s">
        <v>21</v>
      </c>
      <c r="H13" s="31"/>
      <c r="K13" s="35"/>
      <c r="M13" s="31" t="s">
        <v>53</v>
      </c>
      <c r="N13" s="35" t="n">
        <f aca="false">SUMIF(B:B,"*"&amp;M13&amp;"*",C:C)</f>
        <v>-1701</v>
      </c>
      <c r="R13" s="0" t="s">
        <v>54</v>
      </c>
    </row>
    <row r="14" customFormat="false" ht="13.8" hidden="false" customHeight="false" outlineLevel="0" collapsed="false">
      <c r="A14" s="36" t="n">
        <v>43861</v>
      </c>
      <c r="B14" s="0" t="s">
        <v>55</v>
      </c>
      <c r="C14" s="0" t="n">
        <v>-222</v>
      </c>
      <c r="D14" s="30" t="n">
        <f aca="false">D13+C14</f>
        <v>4026</v>
      </c>
      <c r="E14" s="21" t="s">
        <v>10</v>
      </c>
      <c r="F14" s="35" t="s">
        <v>21</v>
      </c>
      <c r="H14" s="31" t="s">
        <v>56</v>
      </c>
      <c r="I14" s="0" t="s">
        <v>23</v>
      </c>
      <c r="J14" s="0" t="n">
        <v>865</v>
      </c>
      <c r="K14" s="35" t="s">
        <v>10</v>
      </c>
      <c r="M14" s="31" t="s">
        <v>57</v>
      </c>
      <c r="N14" s="35" t="n">
        <f aca="false">SUMIF(B:B,"*"&amp;M14&amp;"*",C:C)</f>
        <v>-850</v>
      </c>
      <c r="O14" s="0" t="s">
        <v>58</v>
      </c>
    </row>
    <row r="15" customFormat="false" ht="13.8" hidden="false" customHeight="false" outlineLevel="0" collapsed="false">
      <c r="A15" s="36" t="n">
        <v>43861</v>
      </c>
      <c r="B15" s="0" t="s">
        <v>59</v>
      </c>
      <c r="C15" s="0" t="n">
        <v>-30</v>
      </c>
      <c r="D15" s="30" t="n">
        <f aca="false">D14+C15</f>
        <v>3996</v>
      </c>
      <c r="E15" s="21" t="s">
        <v>10</v>
      </c>
      <c r="F15" s="35" t="s">
        <v>21</v>
      </c>
      <c r="H15" s="31"/>
      <c r="I15" s="0" t="s">
        <v>27</v>
      </c>
      <c r="J15" s="0" t="n">
        <v>55</v>
      </c>
      <c r="K15" s="35" t="s">
        <v>10</v>
      </c>
      <c r="M15" s="31" t="s">
        <v>60</v>
      </c>
      <c r="N15" s="35" t="n">
        <f aca="false">SUMIF(B:B,"*"&amp;M15&amp;"*",C:C)</f>
        <v>-200</v>
      </c>
    </row>
    <row r="16" customFormat="false" ht="13.8" hidden="false" customHeight="false" outlineLevel="0" collapsed="false">
      <c r="A16" s="17" t="n">
        <v>43862</v>
      </c>
      <c r="B16" s="28" t="s">
        <v>13</v>
      </c>
      <c r="C16" s="29" t="n">
        <f aca="false">-J20</f>
        <v>-3426</v>
      </c>
      <c r="D16" s="30" t="n">
        <f aca="false">D15+C16</f>
        <v>570</v>
      </c>
      <c r="E16" s="21" t="s">
        <v>10</v>
      </c>
      <c r="F16" s="22"/>
      <c r="H16" s="31"/>
      <c r="I16" s="0" t="s">
        <v>32</v>
      </c>
      <c r="J16" s="0" t="n">
        <v>856</v>
      </c>
      <c r="K16" s="35" t="s">
        <v>10</v>
      </c>
      <c r="M16" s="31" t="s">
        <v>61</v>
      </c>
      <c r="N16" s="35" t="n">
        <f aca="false">SUMIF(B:B,"*"&amp;M16&amp;"*",C:C)</f>
        <v>1000</v>
      </c>
    </row>
    <row r="17" customFormat="false" ht="13.8" hidden="false" customHeight="false" outlineLevel="0" collapsed="false">
      <c r="A17" s="17" t="n">
        <v>43865</v>
      </c>
      <c r="B17" s="28" t="s">
        <v>20</v>
      </c>
      <c r="C17" s="29" t="n">
        <v>-243</v>
      </c>
      <c r="D17" s="30" t="n">
        <f aca="false">D16+C17</f>
        <v>327</v>
      </c>
      <c r="E17" s="21" t="s">
        <v>10</v>
      </c>
      <c r="F17" s="22" t="s">
        <v>21</v>
      </c>
      <c r="H17" s="31"/>
      <c r="I17" s="0" t="s">
        <v>36</v>
      </c>
      <c r="J17" s="0" t="n">
        <v>1542</v>
      </c>
      <c r="K17" s="35" t="s">
        <v>10</v>
      </c>
      <c r="M17" s="31" t="s">
        <v>62</v>
      </c>
      <c r="N17" s="35" t="n">
        <f aca="false">SUMIF(B:B,"*"&amp;M17&amp;"*",C:C)</f>
        <v>17500</v>
      </c>
    </row>
    <row r="18" customFormat="false" ht="13.8" hidden="false" customHeight="false" outlineLevel="0" collapsed="false">
      <c r="A18" s="17" t="n">
        <v>43866</v>
      </c>
      <c r="B18" s="28" t="s">
        <v>26</v>
      </c>
      <c r="C18" s="29" t="n">
        <v>-100</v>
      </c>
      <c r="D18" s="30" t="n">
        <f aca="false">D17+C18</f>
        <v>227</v>
      </c>
      <c r="E18" s="21" t="s">
        <v>10</v>
      </c>
      <c r="F18" s="22"/>
      <c r="H18" s="31"/>
      <c r="I18" s="0" t="s">
        <v>41</v>
      </c>
      <c r="J18" s="0" t="n">
        <v>43</v>
      </c>
      <c r="K18" s="35" t="s">
        <v>10</v>
      </c>
      <c r="M18" s="31" t="s">
        <v>63</v>
      </c>
      <c r="N18" s="35" t="n">
        <f aca="false">SUMIF(B:B,"*"&amp;M18&amp;"*",C:C)</f>
        <v>8100</v>
      </c>
    </row>
    <row r="19" customFormat="false" ht="13.8" hidden="false" customHeight="false" outlineLevel="0" collapsed="false">
      <c r="A19" s="17" t="n">
        <v>43866</v>
      </c>
      <c r="B19" s="28" t="s">
        <v>64</v>
      </c>
      <c r="C19" s="29" t="n">
        <v>-150</v>
      </c>
      <c r="D19" s="30" t="n">
        <f aca="false">D18+C19</f>
        <v>77</v>
      </c>
      <c r="E19" s="21" t="s">
        <v>10</v>
      </c>
      <c r="F19" s="22"/>
      <c r="H19" s="31"/>
      <c r="I19" s="0" t="s">
        <v>45</v>
      </c>
      <c r="J19" s="0" t="n">
        <v>65</v>
      </c>
      <c r="K19" s="35" t="s">
        <v>10</v>
      </c>
      <c r="M19" s="31" t="s">
        <v>65</v>
      </c>
      <c r="N19" s="35" t="n">
        <f aca="false">SUMIF(B:B,"*"&amp;M19&amp;"*",C:C)</f>
        <v>0</v>
      </c>
    </row>
    <row r="20" customFormat="false" ht="13.8" hidden="false" customHeight="false" outlineLevel="0" collapsed="false">
      <c r="A20" s="17" t="n">
        <v>43870</v>
      </c>
      <c r="B20" s="28" t="s">
        <v>30</v>
      </c>
      <c r="C20" s="29" t="n">
        <v>-165</v>
      </c>
      <c r="D20" s="30" t="n">
        <f aca="false">D19+C20</f>
        <v>-88</v>
      </c>
      <c r="E20" s="21" t="s">
        <v>10</v>
      </c>
      <c r="F20" s="22" t="s">
        <v>31</v>
      </c>
      <c r="H20" s="31"/>
      <c r="I20" s="0" t="s">
        <v>49</v>
      </c>
      <c r="J20" s="0" t="n">
        <f aca="false">SUM(J14:J19)</f>
        <v>3426</v>
      </c>
      <c r="K20" s="35" t="s">
        <v>10</v>
      </c>
      <c r="M20" s="31" t="s">
        <v>65</v>
      </c>
      <c r="N20" s="35" t="n">
        <f aca="false">SUMIF(B:B,"*"&amp;M20&amp;"*",C:C)</f>
        <v>0</v>
      </c>
    </row>
    <row r="21" customFormat="false" ht="13.8" hidden="false" customHeight="false" outlineLevel="0" collapsed="false">
      <c r="A21" s="17" t="n">
        <v>43884</v>
      </c>
      <c r="B21" s="28" t="s">
        <v>39</v>
      </c>
      <c r="C21" s="29" t="n">
        <v>2500</v>
      </c>
      <c r="D21" s="30" t="n">
        <f aca="false">D20+C21</f>
        <v>2412</v>
      </c>
      <c r="E21" s="21" t="s">
        <v>10</v>
      </c>
      <c r="F21" s="22" t="s">
        <v>40</v>
      </c>
      <c r="H21" s="31"/>
      <c r="K21" s="35"/>
      <c r="M21" s="37" t="s">
        <v>65</v>
      </c>
      <c r="N21" s="35" t="n">
        <f aca="false">SUMIF(B:B,"*"&amp;M21&amp;"*",C:C)</f>
        <v>0</v>
      </c>
    </row>
    <row r="22" customFormat="false" ht="13.8" hidden="false" customHeight="false" outlineLevel="0" collapsed="false">
      <c r="A22" s="17" t="n">
        <v>43886</v>
      </c>
      <c r="B22" s="28" t="s">
        <v>44</v>
      </c>
      <c r="C22" s="29" t="n">
        <v>1000</v>
      </c>
      <c r="D22" s="30" t="n">
        <f aca="false">D21+C22</f>
        <v>3412</v>
      </c>
      <c r="E22" s="21" t="s">
        <v>10</v>
      </c>
      <c r="F22" s="22" t="s">
        <v>66</v>
      </c>
      <c r="H22" s="31" t="s">
        <v>67</v>
      </c>
      <c r="I22" s="0" t="s">
        <v>23</v>
      </c>
      <c r="J22" s="0" t="n">
        <v>321</v>
      </c>
      <c r="K22" s="35" t="s">
        <v>10</v>
      </c>
    </row>
    <row r="23" customFormat="false" ht="13.8" hidden="false" customHeight="false" outlineLevel="0" collapsed="false">
      <c r="A23" s="17" t="n">
        <v>43887</v>
      </c>
      <c r="B23" s="28" t="s">
        <v>68</v>
      </c>
      <c r="C23" s="29" t="n">
        <v>1000</v>
      </c>
      <c r="D23" s="30" t="n">
        <f aca="false">D22+C23</f>
        <v>4412</v>
      </c>
      <c r="E23" s="21" t="s">
        <v>10</v>
      </c>
      <c r="F23" s="22"/>
      <c r="H23" s="31"/>
      <c r="I23" s="0" t="s">
        <v>27</v>
      </c>
      <c r="J23" s="0" t="n">
        <v>235</v>
      </c>
      <c r="K23" s="35" t="s">
        <v>10</v>
      </c>
    </row>
    <row r="24" customFormat="false" ht="13.8" hidden="false" customHeight="false" outlineLevel="0" collapsed="false">
      <c r="A24" s="36" t="n">
        <v>43890</v>
      </c>
      <c r="B24" s="0" t="s">
        <v>52</v>
      </c>
      <c r="C24" s="0" t="n">
        <v>-750</v>
      </c>
      <c r="D24" s="30" t="n">
        <f aca="false">D23+C24</f>
        <v>3662</v>
      </c>
      <c r="E24" s="21" t="s">
        <v>10</v>
      </c>
      <c r="F24" s="35" t="s">
        <v>21</v>
      </c>
      <c r="H24" s="31"/>
      <c r="I24" s="0" t="s">
        <v>32</v>
      </c>
      <c r="J24" s="0" t="n">
        <v>32</v>
      </c>
      <c r="K24" s="35" t="s">
        <v>10</v>
      </c>
      <c r="M24" s="38" t="s">
        <v>69</v>
      </c>
    </row>
    <row r="25" customFormat="false" ht="13.8" hidden="false" customHeight="false" outlineLevel="0" collapsed="false">
      <c r="A25" s="36" t="n">
        <v>43890</v>
      </c>
      <c r="B25" s="0" t="s">
        <v>55</v>
      </c>
      <c r="C25" s="0" t="n">
        <v>-222</v>
      </c>
      <c r="D25" s="30" t="n">
        <f aca="false">D24+C25</f>
        <v>3440</v>
      </c>
      <c r="E25" s="21" t="s">
        <v>10</v>
      </c>
      <c r="F25" s="35" t="s">
        <v>21</v>
      </c>
      <c r="H25" s="31"/>
      <c r="I25" s="0" t="s">
        <v>36</v>
      </c>
      <c r="J25" s="0" t="n">
        <v>76</v>
      </c>
      <c r="K25" s="35" t="s">
        <v>10</v>
      </c>
    </row>
    <row r="26" customFormat="false" ht="13.8" hidden="false" customHeight="false" outlineLevel="0" collapsed="false">
      <c r="A26" s="36" t="n">
        <v>43890</v>
      </c>
      <c r="B26" s="0" t="s">
        <v>59</v>
      </c>
      <c r="C26" s="0" t="n">
        <v>-30</v>
      </c>
      <c r="D26" s="30" t="n">
        <f aca="false">D25+C26</f>
        <v>3410</v>
      </c>
      <c r="E26" s="21" t="s">
        <v>10</v>
      </c>
      <c r="F26" s="35" t="s">
        <v>21</v>
      </c>
      <c r="H26" s="31"/>
      <c r="I26" s="0" t="s">
        <v>41</v>
      </c>
      <c r="J26" s="0" t="n">
        <v>433</v>
      </c>
      <c r="K26" s="35" t="s">
        <v>10</v>
      </c>
    </row>
    <row r="27" customFormat="false" ht="13.8" hidden="false" customHeight="false" outlineLevel="0" collapsed="false">
      <c r="A27" s="39" t="n">
        <v>43891</v>
      </c>
      <c r="B27" s="28" t="s">
        <v>13</v>
      </c>
      <c r="C27" s="29" t="n">
        <f aca="false">-J29</f>
        <v>-0</v>
      </c>
      <c r="D27" s="30" t="n">
        <f aca="false">D26+C27</f>
        <v>3410</v>
      </c>
      <c r="E27" s="21" t="s">
        <v>10</v>
      </c>
      <c r="F27" s="22"/>
      <c r="H27" s="31"/>
      <c r="I27" s="0" t="s">
        <v>45</v>
      </c>
      <c r="J27" s="0" t="n">
        <v>77</v>
      </c>
      <c r="K27" s="35" t="s">
        <v>10</v>
      </c>
    </row>
    <row r="28" customFormat="false" ht="13.8" hidden="false" customHeight="false" outlineLevel="0" collapsed="false">
      <c r="A28" s="17" t="n">
        <v>43894</v>
      </c>
      <c r="B28" s="28" t="s">
        <v>20</v>
      </c>
      <c r="C28" s="29" t="n">
        <v>-243</v>
      </c>
      <c r="D28" s="30" t="n">
        <f aca="false">D27+C28</f>
        <v>3167</v>
      </c>
      <c r="E28" s="21" t="s">
        <v>10</v>
      </c>
      <c r="F28" s="22" t="s">
        <v>21</v>
      </c>
      <c r="H28" s="31"/>
      <c r="I28" s="0" t="s">
        <v>49</v>
      </c>
      <c r="J28" s="0" t="n">
        <f aca="false">SUM(J22:J27)</f>
        <v>1174</v>
      </c>
      <c r="K28" s="35" t="s">
        <v>10</v>
      </c>
    </row>
    <row r="29" customFormat="false" ht="13.8" hidden="false" customHeight="false" outlineLevel="0" collapsed="false">
      <c r="A29" s="17" t="n">
        <v>43899</v>
      </c>
      <c r="B29" s="28" t="s">
        <v>30</v>
      </c>
      <c r="C29" s="29" t="n">
        <v>171</v>
      </c>
      <c r="D29" s="30" t="n">
        <f aca="false">D28+C29</f>
        <v>3338</v>
      </c>
      <c r="E29" s="21" t="s">
        <v>10</v>
      </c>
      <c r="F29" s="22" t="s">
        <v>31</v>
      </c>
      <c r="H29" s="31"/>
      <c r="K29" s="35"/>
    </row>
    <row r="30" customFormat="false" ht="13.8" hidden="false" customHeight="false" outlineLevel="0" collapsed="false">
      <c r="A30" s="17" t="n">
        <v>43902</v>
      </c>
      <c r="B30" s="28" t="s">
        <v>70</v>
      </c>
      <c r="C30" s="29" t="n">
        <v>-845</v>
      </c>
      <c r="D30" s="30" t="n">
        <f aca="false">D29+C30</f>
        <v>2493</v>
      </c>
      <c r="E30" s="21" t="s">
        <v>10</v>
      </c>
      <c r="F30" s="22"/>
      <c r="H30" s="31" t="s">
        <v>71</v>
      </c>
      <c r="I30" s="0" t="s">
        <v>23</v>
      </c>
      <c r="J30" s="0" t="n">
        <v>64</v>
      </c>
      <c r="K30" s="35"/>
    </row>
    <row r="31" customFormat="false" ht="13.8" hidden="false" customHeight="false" outlineLevel="0" collapsed="false">
      <c r="A31" s="17" t="n">
        <v>43904</v>
      </c>
      <c r="B31" s="28" t="s">
        <v>35</v>
      </c>
      <c r="C31" s="29" t="n">
        <v>-285</v>
      </c>
      <c r="D31" s="30" t="n">
        <f aca="false">D30+C31</f>
        <v>2208</v>
      </c>
      <c r="E31" s="21" t="s">
        <v>10</v>
      </c>
      <c r="F31" s="22" t="s">
        <v>72</v>
      </c>
      <c r="H31" s="31"/>
      <c r="I31" s="0" t="s">
        <v>27</v>
      </c>
      <c r="J31" s="0" t="n">
        <v>345</v>
      </c>
      <c r="K31" s="35"/>
    </row>
    <row r="32" customFormat="false" ht="13.8" hidden="false" customHeight="false" outlineLevel="0" collapsed="false">
      <c r="A32" s="17" t="n">
        <v>43910</v>
      </c>
      <c r="B32" s="28" t="s">
        <v>48</v>
      </c>
      <c r="C32" s="29" t="n">
        <v>-100</v>
      </c>
      <c r="D32" s="30" t="n">
        <f aca="false">D31+C32</f>
        <v>2108</v>
      </c>
      <c r="E32" s="21"/>
      <c r="F32" s="22"/>
      <c r="H32" s="31"/>
      <c r="I32" s="0" t="s">
        <v>32</v>
      </c>
      <c r="J32" s="0" t="n">
        <v>865</v>
      </c>
      <c r="K32" s="35"/>
    </row>
    <row r="33" customFormat="false" ht="13.8" hidden="false" customHeight="false" outlineLevel="0" collapsed="false">
      <c r="A33" s="17" t="n">
        <v>43913</v>
      </c>
      <c r="B33" s="28" t="s">
        <v>39</v>
      </c>
      <c r="C33" s="29" t="n">
        <v>2500</v>
      </c>
      <c r="D33" s="30" t="n">
        <f aca="false">D32+C33</f>
        <v>4608</v>
      </c>
      <c r="E33" s="21" t="s">
        <v>10</v>
      </c>
      <c r="F33" s="22" t="s">
        <v>40</v>
      </c>
      <c r="H33" s="31"/>
      <c r="I33" s="0" t="s">
        <v>36</v>
      </c>
      <c r="J33" s="0" t="n">
        <v>445</v>
      </c>
      <c r="K33" s="35"/>
    </row>
    <row r="34" customFormat="false" ht="13.8" hidden="false" customHeight="false" outlineLevel="0" collapsed="false">
      <c r="A34" s="17" t="n">
        <v>43915</v>
      </c>
      <c r="B34" s="28" t="s">
        <v>44</v>
      </c>
      <c r="C34" s="29" t="n">
        <v>1000</v>
      </c>
      <c r="D34" s="30" t="n">
        <f aca="false">D33+C34</f>
        <v>5608</v>
      </c>
      <c r="E34" s="21" t="s">
        <v>10</v>
      </c>
      <c r="F34" s="22" t="s">
        <v>66</v>
      </c>
      <c r="H34" s="31"/>
      <c r="I34" s="0" t="s">
        <v>41</v>
      </c>
      <c r="J34" s="0" t="n">
        <v>866</v>
      </c>
      <c r="K34" s="35"/>
    </row>
    <row r="35" customFormat="false" ht="13.8" hidden="false" customHeight="false" outlineLevel="0" collapsed="false">
      <c r="A35" s="36" t="n">
        <v>43921</v>
      </c>
      <c r="B35" s="0" t="s">
        <v>52</v>
      </c>
      <c r="C35" s="0" t="n">
        <v>-750</v>
      </c>
      <c r="D35" s="30" t="n">
        <f aca="false">D34+C35</f>
        <v>4858</v>
      </c>
      <c r="E35" s="21" t="s">
        <v>10</v>
      </c>
      <c r="F35" s="35" t="s">
        <v>21</v>
      </c>
      <c r="H35" s="31"/>
      <c r="I35" s="0" t="s">
        <v>45</v>
      </c>
      <c r="J35" s="0" t="n">
        <v>35</v>
      </c>
      <c r="K35" s="35"/>
    </row>
    <row r="36" customFormat="false" ht="13.8" hidden="false" customHeight="false" outlineLevel="0" collapsed="false">
      <c r="A36" s="36" t="n">
        <v>43921</v>
      </c>
      <c r="B36" s="0" t="s">
        <v>55</v>
      </c>
      <c r="C36" s="0" t="n">
        <v>-222</v>
      </c>
      <c r="D36" s="30" t="n">
        <f aca="false">D35+C36</f>
        <v>4636</v>
      </c>
      <c r="E36" s="21" t="s">
        <v>10</v>
      </c>
      <c r="F36" s="35" t="s">
        <v>21</v>
      </c>
      <c r="H36" s="31"/>
      <c r="I36" s="0" t="s">
        <v>49</v>
      </c>
      <c r="J36" s="0" t="n">
        <f aca="false">SUM(J30:J35)</f>
        <v>2620</v>
      </c>
      <c r="K36" s="35"/>
    </row>
    <row r="37" customFormat="false" ht="13.8" hidden="false" customHeight="false" outlineLevel="0" collapsed="false">
      <c r="A37" s="36" t="n">
        <v>43921</v>
      </c>
      <c r="B37" s="0" t="s">
        <v>59</v>
      </c>
      <c r="C37" s="0" t="n">
        <v>-30</v>
      </c>
      <c r="D37" s="30" t="n">
        <f aca="false">D36+C37</f>
        <v>4606</v>
      </c>
      <c r="E37" s="21" t="s">
        <v>10</v>
      </c>
      <c r="F37" s="35" t="s">
        <v>21</v>
      </c>
      <c r="H37" s="31"/>
      <c r="K37" s="35"/>
    </row>
    <row r="38" customFormat="false" ht="13.8" hidden="false" customHeight="false" outlineLevel="0" collapsed="false">
      <c r="A38" s="17" t="n">
        <v>43921</v>
      </c>
      <c r="B38" s="28" t="s">
        <v>73</v>
      </c>
      <c r="C38" s="29" t="n">
        <v>-280</v>
      </c>
      <c r="D38" s="30" t="n">
        <f aca="false">D37+C38</f>
        <v>4326</v>
      </c>
      <c r="E38" s="21" t="s">
        <v>10</v>
      </c>
      <c r="F38" s="22" t="s">
        <v>74</v>
      </c>
      <c r="H38" s="31" t="s">
        <v>75</v>
      </c>
      <c r="I38" s="0" t="s">
        <v>23</v>
      </c>
      <c r="K38" s="35"/>
    </row>
    <row r="39" customFormat="false" ht="13.8" hidden="false" customHeight="false" outlineLevel="0" collapsed="false">
      <c r="A39" s="17" t="n">
        <v>43922</v>
      </c>
      <c r="B39" s="28" t="s">
        <v>13</v>
      </c>
      <c r="C39" s="29" t="n">
        <v>-2000</v>
      </c>
      <c r="D39" s="30" t="n">
        <f aca="false">D38+C39</f>
        <v>2326</v>
      </c>
      <c r="E39" s="21"/>
      <c r="F39" s="22" t="s">
        <v>76</v>
      </c>
      <c r="H39" s="31"/>
      <c r="I39" s="0" t="s">
        <v>27</v>
      </c>
      <c r="K39" s="35"/>
    </row>
    <row r="40" customFormat="false" ht="13.8" hidden="false" customHeight="false" outlineLevel="0" collapsed="false">
      <c r="A40" s="17" t="n">
        <v>43925</v>
      </c>
      <c r="B40" s="28" t="s">
        <v>20</v>
      </c>
      <c r="C40" s="29" t="n">
        <v>-243</v>
      </c>
      <c r="D40" s="30" t="n">
        <f aca="false">D39+C40</f>
        <v>2083</v>
      </c>
      <c r="E40" s="21" t="s">
        <v>10</v>
      </c>
      <c r="F40" s="22" t="s">
        <v>21</v>
      </c>
      <c r="H40" s="31"/>
      <c r="I40" s="0" t="s">
        <v>32</v>
      </c>
      <c r="K40" s="35"/>
    </row>
    <row r="41" customFormat="false" ht="13.8" hidden="false" customHeight="false" outlineLevel="0" collapsed="false">
      <c r="A41" s="17" t="n">
        <v>43930</v>
      </c>
      <c r="B41" s="28" t="s">
        <v>30</v>
      </c>
      <c r="C41" s="29" t="n">
        <v>-165</v>
      </c>
      <c r="D41" s="30" t="n">
        <f aca="false">D40+C41</f>
        <v>1918</v>
      </c>
      <c r="E41" s="21"/>
      <c r="F41" s="22" t="s">
        <v>72</v>
      </c>
      <c r="H41" s="31"/>
      <c r="I41" s="0" t="s">
        <v>36</v>
      </c>
      <c r="K41" s="35"/>
    </row>
    <row r="42" customFormat="false" ht="13.8" hidden="false" customHeight="false" outlineLevel="0" collapsed="false">
      <c r="A42" s="17" t="n">
        <v>43944</v>
      </c>
      <c r="B42" s="28" t="s">
        <v>39</v>
      </c>
      <c r="C42" s="29" t="n">
        <v>2500</v>
      </c>
      <c r="D42" s="30" t="n">
        <f aca="false">D41+C42</f>
        <v>4418</v>
      </c>
      <c r="E42" s="21"/>
      <c r="F42" s="22" t="s">
        <v>40</v>
      </c>
      <c r="H42" s="31"/>
      <c r="I42" s="0" t="s">
        <v>41</v>
      </c>
      <c r="K42" s="35"/>
    </row>
    <row r="43" customFormat="false" ht="13.8" hidden="false" customHeight="false" outlineLevel="0" collapsed="false">
      <c r="A43" s="17" t="n">
        <v>43946</v>
      </c>
      <c r="B43" s="28" t="s">
        <v>44</v>
      </c>
      <c r="C43" s="29" t="n">
        <v>1000</v>
      </c>
      <c r="D43" s="30" t="n">
        <f aca="false">D42+C43</f>
        <v>5418</v>
      </c>
      <c r="E43" s="21"/>
      <c r="F43" s="22" t="s">
        <v>66</v>
      </c>
      <c r="H43" s="31"/>
      <c r="I43" s="0" t="s">
        <v>45</v>
      </c>
      <c r="K43" s="35"/>
    </row>
    <row r="44" customFormat="false" ht="13.1" hidden="false" customHeight="false" outlineLevel="0" collapsed="false">
      <c r="A44" s="36" t="n">
        <v>43951</v>
      </c>
      <c r="B44" s="0" t="s">
        <v>52</v>
      </c>
      <c r="C44" s="0" t="n">
        <v>-750</v>
      </c>
      <c r="D44" s="30" t="n">
        <f aca="false">D43+C44</f>
        <v>4668</v>
      </c>
      <c r="F44" s="35" t="s">
        <v>21</v>
      </c>
      <c r="H44" s="31"/>
      <c r="I44" s="0" t="s">
        <v>49</v>
      </c>
      <c r="K44" s="35"/>
    </row>
    <row r="45" customFormat="false" ht="13.1" hidden="false" customHeight="false" outlineLevel="0" collapsed="false">
      <c r="A45" s="36" t="n">
        <v>43951</v>
      </c>
      <c r="B45" s="0" t="s">
        <v>55</v>
      </c>
      <c r="C45" s="0" t="n">
        <v>-222</v>
      </c>
      <c r="D45" s="30" t="n">
        <f aca="false">D44+C45</f>
        <v>4446</v>
      </c>
      <c r="F45" s="35" t="s">
        <v>21</v>
      </c>
      <c r="H45" s="31"/>
      <c r="K45" s="35"/>
    </row>
    <row r="46" customFormat="false" ht="13.1" hidden="false" customHeight="false" outlineLevel="0" collapsed="false">
      <c r="A46" s="36" t="n">
        <v>43951</v>
      </c>
      <c r="B46" s="0" t="s">
        <v>59</v>
      </c>
      <c r="C46" s="0" t="n">
        <v>-30</v>
      </c>
      <c r="D46" s="30" t="n">
        <f aca="false">D45+C46</f>
        <v>4416</v>
      </c>
      <c r="F46" s="35" t="s">
        <v>21</v>
      </c>
      <c r="H46" s="31"/>
      <c r="K46" s="35"/>
    </row>
    <row r="47" customFormat="false" ht="13.8" hidden="false" customHeight="false" outlineLevel="0" collapsed="false">
      <c r="A47" s="17" t="n">
        <v>43952</v>
      </c>
      <c r="B47" s="28" t="s">
        <v>13</v>
      </c>
      <c r="C47" s="29" t="n">
        <v>-2000</v>
      </c>
      <c r="D47" s="30" t="n">
        <f aca="false">D46+C47</f>
        <v>2416</v>
      </c>
      <c r="E47" s="21"/>
      <c r="F47" s="22" t="s">
        <v>76</v>
      </c>
      <c r="H47" s="31"/>
      <c r="K47" s="35"/>
    </row>
    <row r="48" customFormat="false" ht="13.8" hidden="false" customHeight="false" outlineLevel="0" collapsed="false">
      <c r="A48" s="17" t="n">
        <v>43955</v>
      </c>
      <c r="B48" s="28" t="s">
        <v>20</v>
      </c>
      <c r="C48" s="29" t="n">
        <v>-243</v>
      </c>
      <c r="D48" s="30" t="n">
        <f aca="false">D47+C48</f>
        <v>2173</v>
      </c>
      <c r="E48" s="21"/>
      <c r="F48" s="22" t="s">
        <v>21</v>
      </c>
      <c r="H48" s="37"/>
      <c r="I48" s="40"/>
      <c r="J48" s="40"/>
      <c r="K48" s="41"/>
    </row>
    <row r="49" customFormat="false" ht="13.8" hidden="false" customHeight="false" outlineLevel="0" collapsed="false">
      <c r="A49" s="17" t="n">
        <v>43956</v>
      </c>
      <c r="B49" s="28" t="s">
        <v>48</v>
      </c>
      <c r="C49" s="29" t="n">
        <v>-100</v>
      </c>
      <c r="D49" s="30" t="n">
        <f aca="false">D48+C49</f>
        <v>2073</v>
      </c>
      <c r="E49" s="21"/>
      <c r="F49" s="22"/>
    </row>
    <row r="50" customFormat="false" ht="13.8" hidden="false" customHeight="false" outlineLevel="0" collapsed="false">
      <c r="A50" s="17" t="n">
        <v>43960</v>
      </c>
      <c r="B50" s="28" t="s">
        <v>30</v>
      </c>
      <c r="C50" s="29" t="n">
        <v>-165</v>
      </c>
      <c r="D50" s="30" t="n">
        <f aca="false">D49+C50</f>
        <v>1908</v>
      </c>
      <c r="E50" s="21"/>
      <c r="F50" s="22" t="s">
        <v>72</v>
      </c>
    </row>
    <row r="51" customFormat="false" ht="13.8" hidden="false" customHeight="false" outlineLevel="0" collapsed="false">
      <c r="A51" s="17" t="n">
        <v>43965</v>
      </c>
      <c r="B51" s="28" t="s">
        <v>35</v>
      </c>
      <c r="C51" s="29" t="n">
        <v>-250</v>
      </c>
      <c r="D51" s="30" t="n">
        <f aca="false">D50+C51</f>
        <v>1658</v>
      </c>
      <c r="E51" s="21"/>
      <c r="F51" s="22" t="s">
        <v>72</v>
      </c>
    </row>
    <row r="52" customFormat="false" ht="13.8" hidden="false" customHeight="false" outlineLevel="0" collapsed="false">
      <c r="A52" s="17" t="n">
        <v>43974</v>
      </c>
      <c r="B52" s="28" t="s">
        <v>39</v>
      </c>
      <c r="C52" s="29" t="n">
        <v>2500</v>
      </c>
      <c r="D52" s="30" t="n">
        <f aca="false">D51+C52</f>
        <v>4158</v>
      </c>
      <c r="E52" s="21"/>
      <c r="F52" s="22" t="s">
        <v>40</v>
      </c>
    </row>
    <row r="53" customFormat="false" ht="13.8" hidden="false" customHeight="false" outlineLevel="0" collapsed="false">
      <c r="A53" s="17" t="n">
        <v>43976</v>
      </c>
      <c r="B53" s="28" t="s">
        <v>44</v>
      </c>
      <c r="C53" s="29" t="n">
        <v>1000</v>
      </c>
      <c r="D53" s="30" t="n">
        <f aca="false">D52+C53</f>
        <v>5158</v>
      </c>
      <c r="E53" s="21"/>
      <c r="F53" s="22" t="s">
        <v>66</v>
      </c>
    </row>
    <row r="54" customFormat="false" ht="13.1" hidden="false" customHeight="false" outlineLevel="0" collapsed="false">
      <c r="A54" s="36" t="n">
        <v>43982</v>
      </c>
      <c r="B54" s="0" t="s">
        <v>52</v>
      </c>
      <c r="C54" s="0" t="n">
        <v>-750</v>
      </c>
      <c r="D54" s="30" t="n">
        <f aca="false">D53+C54</f>
        <v>4408</v>
      </c>
      <c r="F54" s="35" t="s">
        <v>21</v>
      </c>
    </row>
    <row r="55" customFormat="false" ht="13.1" hidden="false" customHeight="false" outlineLevel="0" collapsed="false">
      <c r="A55" s="36" t="n">
        <v>43982</v>
      </c>
      <c r="B55" s="0" t="s">
        <v>55</v>
      </c>
      <c r="C55" s="0" t="n">
        <v>-222</v>
      </c>
      <c r="D55" s="30" t="n">
        <f aca="false">D54+C55</f>
        <v>4186</v>
      </c>
      <c r="F55" s="35" t="s">
        <v>21</v>
      </c>
    </row>
    <row r="56" customFormat="false" ht="12.8" hidden="false" customHeight="false" outlineLevel="0" collapsed="false">
      <c r="A56" s="36" t="n">
        <v>43982</v>
      </c>
      <c r="B56" s="0" t="s">
        <v>59</v>
      </c>
      <c r="C56" s="0" t="n">
        <v>-30</v>
      </c>
      <c r="D56" s="30" t="n">
        <f aca="false">D55+C56</f>
        <v>4156</v>
      </c>
      <c r="F56" s="35" t="s">
        <v>21</v>
      </c>
    </row>
    <row r="57" customFormat="false" ht="13.8" hidden="false" customHeight="false" outlineLevel="0" collapsed="false">
      <c r="A57" s="17" t="n">
        <v>43983</v>
      </c>
      <c r="B57" s="28" t="s">
        <v>13</v>
      </c>
      <c r="C57" s="29" t="n">
        <v>-2000</v>
      </c>
      <c r="D57" s="30" t="n">
        <f aca="false">D56+C57</f>
        <v>2156</v>
      </c>
      <c r="E57" s="21"/>
      <c r="F57" s="22"/>
    </row>
    <row r="58" customFormat="false" ht="13.8" hidden="false" customHeight="false" outlineLevel="0" collapsed="false">
      <c r="A58" s="17" t="n">
        <v>43986</v>
      </c>
      <c r="B58" s="28" t="s">
        <v>20</v>
      </c>
      <c r="C58" s="29" t="n">
        <v>-243</v>
      </c>
      <c r="D58" s="30" t="n">
        <f aca="false">D57+C58</f>
        <v>1913</v>
      </c>
      <c r="E58" s="21"/>
      <c r="F58" s="22" t="s">
        <v>21</v>
      </c>
    </row>
    <row r="59" customFormat="false" ht="13.8" hidden="false" customHeight="false" outlineLevel="0" collapsed="false">
      <c r="A59" s="17" t="n">
        <v>43991</v>
      </c>
      <c r="B59" s="28" t="s">
        <v>30</v>
      </c>
      <c r="C59" s="29" t="n">
        <v>-165</v>
      </c>
      <c r="D59" s="30" t="n">
        <f aca="false">D58+C59</f>
        <v>1748</v>
      </c>
      <c r="E59" s="21"/>
      <c r="F59" s="22" t="s">
        <v>72</v>
      </c>
    </row>
    <row r="60" customFormat="false" ht="13.8" hidden="false" customHeight="false" outlineLevel="0" collapsed="false">
      <c r="A60" s="17" t="n">
        <v>44004</v>
      </c>
      <c r="B60" s="28" t="s">
        <v>48</v>
      </c>
      <c r="C60" s="29" t="n">
        <v>-100</v>
      </c>
      <c r="D60" s="30" t="n">
        <f aca="false">D59+C60</f>
        <v>1648</v>
      </c>
      <c r="E60" s="21"/>
      <c r="F60" s="22"/>
    </row>
    <row r="61" customFormat="false" ht="13.8" hidden="false" customHeight="false" outlineLevel="0" collapsed="false">
      <c r="A61" s="17" t="n">
        <v>44005</v>
      </c>
      <c r="B61" s="28" t="s">
        <v>39</v>
      </c>
      <c r="C61" s="29" t="n">
        <v>2500</v>
      </c>
      <c r="D61" s="30" t="n">
        <f aca="false">D60+C61</f>
        <v>4148</v>
      </c>
      <c r="E61" s="21"/>
      <c r="F61" s="22" t="s">
        <v>40</v>
      </c>
    </row>
    <row r="62" customFormat="false" ht="13.8" hidden="false" customHeight="false" outlineLevel="0" collapsed="false">
      <c r="A62" s="17" t="n">
        <v>44007</v>
      </c>
      <c r="B62" s="28" t="s">
        <v>44</v>
      </c>
      <c r="C62" s="29" t="n">
        <v>1000</v>
      </c>
      <c r="D62" s="30" t="n">
        <f aca="false">D61+C62</f>
        <v>5148</v>
      </c>
      <c r="E62" s="21"/>
      <c r="F62" s="22" t="s">
        <v>66</v>
      </c>
    </row>
    <row r="63" customFormat="false" ht="12.8" hidden="false" customHeight="false" outlineLevel="0" collapsed="false">
      <c r="A63" s="36" t="n">
        <v>44012</v>
      </c>
      <c r="B63" s="0" t="s">
        <v>52</v>
      </c>
      <c r="C63" s="0" t="n">
        <v>-750</v>
      </c>
      <c r="D63" s="30" t="n">
        <f aca="false">D62+C63</f>
        <v>4398</v>
      </c>
      <c r="F63" s="35" t="s">
        <v>21</v>
      </c>
    </row>
    <row r="64" customFormat="false" ht="12.8" hidden="false" customHeight="false" outlineLevel="0" collapsed="false">
      <c r="A64" s="36" t="n">
        <v>44012</v>
      </c>
      <c r="B64" s="0" t="s">
        <v>55</v>
      </c>
      <c r="C64" s="0" t="n">
        <v>-222</v>
      </c>
      <c r="D64" s="30" t="n">
        <f aca="false">D63+C64</f>
        <v>4176</v>
      </c>
      <c r="F64" s="35" t="s">
        <v>21</v>
      </c>
    </row>
    <row r="65" customFormat="false" ht="12.8" hidden="false" customHeight="false" outlineLevel="0" collapsed="false">
      <c r="A65" s="36" t="n">
        <v>44012</v>
      </c>
      <c r="B65" s="0" t="s">
        <v>59</v>
      </c>
      <c r="C65" s="0" t="n">
        <v>-30</v>
      </c>
      <c r="D65" s="30" t="n">
        <f aca="false">D64+C65</f>
        <v>4146</v>
      </c>
      <c r="F65" s="35" t="s">
        <v>21</v>
      </c>
    </row>
    <row r="66" customFormat="false" ht="13.8" hidden="false" customHeight="false" outlineLevel="0" collapsed="false">
      <c r="A66" s="17" t="n">
        <v>44013</v>
      </c>
      <c r="B66" s="28" t="s">
        <v>13</v>
      </c>
      <c r="C66" s="29" t="n">
        <v>-2000</v>
      </c>
      <c r="D66" s="30" t="n">
        <f aca="false">D65+C66</f>
        <v>2146</v>
      </c>
      <c r="E66" s="21"/>
      <c r="F66" s="22"/>
    </row>
    <row r="67" customFormat="false" ht="13.8" hidden="false" customHeight="false" outlineLevel="0" collapsed="false">
      <c r="A67" s="17" t="n">
        <v>44016</v>
      </c>
      <c r="B67" s="28" t="s">
        <v>20</v>
      </c>
      <c r="C67" s="29" t="n">
        <v>-243</v>
      </c>
      <c r="D67" s="30" t="n">
        <f aca="false">D66+C67</f>
        <v>1903</v>
      </c>
      <c r="E67" s="21"/>
      <c r="F67" s="22" t="s">
        <v>21</v>
      </c>
    </row>
    <row r="68" customFormat="false" ht="13.8" hidden="false" customHeight="false" outlineLevel="0" collapsed="false">
      <c r="A68" s="17" t="n">
        <v>44021</v>
      </c>
      <c r="B68" s="28" t="s">
        <v>30</v>
      </c>
      <c r="C68" s="29" t="n">
        <v>-165</v>
      </c>
      <c r="D68" s="30" t="n">
        <f aca="false">D67+C68</f>
        <v>1738</v>
      </c>
      <c r="E68" s="21"/>
      <c r="F68" s="22" t="s">
        <v>72</v>
      </c>
    </row>
    <row r="69" customFormat="false" ht="13.8" hidden="false" customHeight="false" outlineLevel="0" collapsed="false">
      <c r="A69" s="17" t="n">
        <v>44026</v>
      </c>
      <c r="B69" s="28" t="s">
        <v>35</v>
      </c>
      <c r="C69" s="29" t="n">
        <v>-250</v>
      </c>
      <c r="D69" s="30" t="n">
        <f aca="false">D68+C69</f>
        <v>1488</v>
      </c>
      <c r="E69" s="21"/>
      <c r="F69" s="22" t="s">
        <v>72</v>
      </c>
    </row>
    <row r="70" customFormat="false" ht="13.8" hidden="false" customHeight="false" outlineLevel="0" collapsed="false">
      <c r="A70" s="42" t="n">
        <v>44026</v>
      </c>
      <c r="B70" s="28" t="s">
        <v>48</v>
      </c>
      <c r="C70" s="29" t="n">
        <v>-100</v>
      </c>
      <c r="D70" s="30" t="n">
        <f aca="false">D69+C70</f>
        <v>1388</v>
      </c>
      <c r="E70" s="43"/>
      <c r="F70" s="44"/>
    </row>
    <row r="71" customFormat="false" ht="13.8" hidden="false" customHeight="false" outlineLevel="0" collapsed="false">
      <c r="A71" s="17" t="n">
        <v>44035</v>
      </c>
      <c r="B71" s="28" t="s">
        <v>39</v>
      </c>
      <c r="C71" s="29" t="n">
        <v>2500</v>
      </c>
      <c r="D71" s="30" t="n">
        <f aca="false">D70+C71</f>
        <v>3888</v>
      </c>
      <c r="E71" s="21"/>
      <c r="F71" s="22" t="s">
        <v>40</v>
      </c>
    </row>
    <row r="72" customFormat="false" ht="13.8" hidden="false" customHeight="false" outlineLevel="0" collapsed="false">
      <c r="A72" s="17" t="n">
        <v>44037</v>
      </c>
      <c r="B72" s="28" t="s">
        <v>44</v>
      </c>
      <c r="C72" s="29" t="n">
        <v>1500</v>
      </c>
      <c r="D72" s="30" t="n">
        <f aca="false">D71+C72</f>
        <v>5388</v>
      </c>
      <c r="E72" s="21"/>
      <c r="F72" s="22" t="s">
        <v>66</v>
      </c>
    </row>
    <row r="73" customFormat="false" ht="12.8" hidden="false" customHeight="false" outlineLevel="0" collapsed="false">
      <c r="A73" s="36" t="n">
        <v>44043</v>
      </c>
      <c r="B73" s="0" t="s">
        <v>52</v>
      </c>
      <c r="C73" s="0" t="n">
        <v>-750</v>
      </c>
      <c r="D73" s="30" t="n">
        <f aca="false">D72+C73</f>
        <v>4638</v>
      </c>
      <c r="F73" s="35" t="s">
        <v>21</v>
      </c>
    </row>
    <row r="74" customFormat="false" ht="12.8" hidden="false" customHeight="false" outlineLevel="0" collapsed="false">
      <c r="A74" s="36" t="n">
        <v>44043</v>
      </c>
      <c r="B74" s="0" t="s">
        <v>55</v>
      </c>
      <c r="C74" s="0" t="n">
        <v>-222</v>
      </c>
      <c r="D74" s="30" t="n">
        <f aca="false">D73+C74</f>
        <v>4416</v>
      </c>
      <c r="F74" s="35" t="s">
        <v>21</v>
      </c>
    </row>
    <row r="75" customFormat="false" ht="12.8" hidden="false" customHeight="false" outlineLevel="0" collapsed="false">
      <c r="A75" s="36" t="n">
        <v>44043</v>
      </c>
      <c r="B75" s="0" t="s">
        <v>59</v>
      </c>
      <c r="C75" s="0" t="n">
        <v>-30</v>
      </c>
      <c r="D75" s="30" t="n">
        <f aca="false">D74+C75</f>
        <v>4386</v>
      </c>
      <c r="F75" s="35" t="s">
        <v>21</v>
      </c>
    </row>
    <row r="76" customFormat="false" ht="13.8" hidden="false" customHeight="false" outlineLevel="0" collapsed="false">
      <c r="A76" s="45"/>
      <c r="B76" s="28"/>
      <c r="C76" s="29"/>
      <c r="D76" s="30"/>
      <c r="E76" s="21"/>
      <c r="F76" s="28"/>
    </row>
  </sheetData>
  <conditionalFormatting sqref="C3:C55">
    <cfRule type="expression" priority="2" aboveAverage="0" equalAverage="0" bottom="0" percent="0" rank="0" text="" dxfId="0">
      <formula>ISBLANK(C3)</formula>
    </cfRule>
  </conditionalFormatting>
  <conditionalFormatting sqref="E3:E55">
    <cfRule type="expression" priority="3" aboveAverage="0" equalAverage="0" bottom="0" percent="0" rank="0" text="" dxfId="1">
      <formula>ISBLANK(C3)</formula>
    </cfRule>
  </conditionalFormatting>
  <conditionalFormatting sqref="F3:F53">
    <cfRule type="expression" priority="4" aboveAverage="0" equalAverage="0" bottom="0" percent="0" rank="0" text="" dxfId="2">
      <formula>ISBLANK(C3)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34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7" activeCellId="0" sqref="J27"/>
    </sheetView>
  </sheetViews>
  <sheetFormatPr defaultRowHeight="13.8" zeroHeight="false" outlineLevelRow="0" outlineLevelCol="0"/>
  <cols>
    <col collapsed="false" customWidth="true" hidden="false" outlineLevel="0" max="1" min="1" style="0" width="12.8"/>
    <col collapsed="false" customWidth="false" hidden="false" outlineLevel="0" max="2" min="2" style="0" width="11.52"/>
    <col collapsed="false" customWidth="true" hidden="false" outlineLevel="0" max="3" min="3" style="0" width="15.19"/>
    <col collapsed="false" customWidth="false" hidden="false" outlineLevel="0" max="4" min="4" style="46" width="11.52"/>
    <col collapsed="false" customWidth="true" hidden="false" outlineLevel="0" max="5" min="5" style="2" width="8.93"/>
    <col collapsed="false" customWidth="false" hidden="false" outlineLevel="0" max="8" min="6" style="0" width="11.52"/>
    <col collapsed="false" customWidth="true" hidden="false" outlineLevel="0" max="9" min="9" style="2" width="4.4"/>
    <col collapsed="false" customWidth="true" hidden="false" outlineLevel="0" max="10" min="10" style="47" width="8.78"/>
    <col collapsed="false" customWidth="true" hidden="false" outlineLevel="0" max="11" min="11" style="47" width="8.66"/>
    <col collapsed="false" customWidth="true" hidden="false" outlineLevel="0" max="12" min="12" style="47" width="9.56"/>
    <col collapsed="false" customWidth="true" hidden="false" outlineLevel="0" max="13" min="13" style="2" width="19.24"/>
    <col collapsed="false" customWidth="false" hidden="false" outlineLevel="0" max="1025" min="14" style="0" width="11.52"/>
  </cols>
  <sheetData>
    <row r="1" customFormat="false" ht="13.8" hidden="false" customHeight="false" outlineLevel="0" collapsed="false">
      <c r="A1" s="0" t="s">
        <v>77</v>
      </c>
      <c r="B1" s="48" t="n">
        <f aca="true">TODAY()</f>
        <v>44056</v>
      </c>
      <c r="D1" s="46" t="s">
        <v>78</v>
      </c>
      <c r="F1" s="49" t="s">
        <v>79</v>
      </c>
      <c r="G1" s="50"/>
      <c r="H1" s="51"/>
      <c r="I1" s="25"/>
      <c r="J1" s="52" t="s">
        <v>80</v>
      </c>
      <c r="K1" s="53"/>
      <c r="L1" s="54"/>
    </row>
    <row r="2" customFormat="false" ht="13.8" hidden="false" customHeight="false" outlineLevel="0" collapsed="false">
      <c r="A2" s="0" t="s">
        <v>81</v>
      </c>
      <c r="B2" s="0" t="str">
        <f aca="false">[1]Thursday!B1</f>
        <v>First name</v>
      </c>
      <c r="C2" s="0" t="s">
        <v>82</v>
      </c>
      <c r="D2" s="46" t="s">
        <v>83</v>
      </c>
      <c r="E2" s="55"/>
      <c r="F2" s="31" t="s">
        <v>84</v>
      </c>
      <c r="G2" s="0" t="s">
        <v>85</v>
      </c>
      <c r="H2" s="35" t="s">
        <v>86</v>
      </c>
      <c r="I2" s="56"/>
      <c r="J2" s="57" t="s">
        <v>87</v>
      </c>
      <c r="K2" s="58" t="s">
        <v>88</v>
      </c>
      <c r="L2" s="59" t="s">
        <v>89</v>
      </c>
      <c r="N2" s="60" t="s">
        <v>90</v>
      </c>
    </row>
    <row r="3" customFormat="false" ht="16" hidden="false" customHeight="false" outlineLevel="0" collapsed="false">
      <c r="A3" s="0" t="str">
        <f aca="false">Tuesday!A2</f>
        <v>Alpha</v>
      </c>
      <c r="B3" s="0" t="str">
        <f aca="false">Tuesday!B2</f>
        <v>Holi</v>
      </c>
      <c r="C3" s="0" t="str">
        <f aca="false">SUBSTITUTE(SUBSTITUTE(RIGHT(Tuesday!D2,LEN(Tuesday!D2)-SEARCH(" - ",Tuesday!D2)-1),", Facilitator",""),", Faciliator","")</f>
        <v> Basil Rathbone</v>
      </c>
      <c r="D3" s="61" t="n">
        <f aca="false">(F3) + ((G3-F3)*0.9) + ((H3-G3)*0.8)</f>
        <v>94</v>
      </c>
      <c r="F3" s="62" t="n">
        <f aca="false">=(Tuesday!F2*$P$3+Tuesday!G2*$P$4)/($P$3+$P$4)</f>
        <v>60</v>
      </c>
      <c r="G3" s="63" t="n">
        <f aca="false">(Wednesday!F2*$P$3+Wednesday!G2*$P$4)/($P$3+$P$4)</f>
        <v>80</v>
      </c>
      <c r="H3" s="64" t="n">
        <f aca="false">(Thursday!F2*$P$3+Thursday!G2*$P$4)/($P$3+$P$4)</f>
        <v>100</v>
      </c>
      <c r="I3" s="65"/>
      <c r="J3" s="66" t="n">
        <f aca="false">F3</f>
        <v>60</v>
      </c>
      <c r="K3" s="67" t="n">
        <f aca="false">(G3-F3)*0.9</f>
        <v>18</v>
      </c>
      <c r="L3" s="68" t="n">
        <f aca="false">(H3-G3)*0.8</f>
        <v>16</v>
      </c>
      <c r="N3" s="0" t="s">
        <v>91</v>
      </c>
      <c r="O3" s="0" t="str">
        <f aca="false">P3</f>
        <v>316</v>
      </c>
      <c r="P3" s="0" t="str">
        <f aca="false">SUBSTITUTE(RIGHT(Tuesday!F1,LEN(Tuesday!F1)-SEARCH("(",Tuesday!F1)),")","")</f>
        <v>316</v>
      </c>
    </row>
    <row r="4" customFormat="false" ht="16" hidden="false" customHeight="false" outlineLevel="0" collapsed="false">
      <c r="A4" s="0" t="str">
        <f aca="false">Tuesday!A3</f>
        <v>Bravo</v>
      </c>
      <c r="B4" s="0" t="str">
        <f aca="false">Tuesday!B3</f>
        <v>Vimo</v>
      </c>
      <c r="C4" s="0" t="str">
        <f aca="false">SUBSTITUTE(SUBSTITUTE(RIGHT(Tuesday!D3,LEN(Tuesday!D3)-SEARCH(" - ",Tuesday!D3)-1),", Facilitator",""),", Faciliator","")</f>
        <v> Oscar Felix</v>
      </c>
      <c r="D4" s="61" t="n">
        <f aca="false">(F4) + ((G4-F4)*0.9) + ((H4-G4)*0.8)</f>
        <v>97</v>
      </c>
      <c r="F4" s="62" t="n">
        <f aca="false">=(Tuesday!F3*$P$3+Tuesday!G3*$P$4)/($P$3+$P$4)</f>
        <v>80</v>
      </c>
      <c r="G4" s="63" t="n">
        <f aca="false">(Wednesday!F3*$P$3+Wednesday!G3*$P$4)/($P$3+$P$4)</f>
        <v>90</v>
      </c>
      <c r="H4" s="64" t="n">
        <f aca="false">(Thursday!F3*$P$3+Thursday!G3*$P$4)/($P$3+$P$4)</f>
        <v>100</v>
      </c>
      <c r="I4" s="65"/>
      <c r="J4" s="66" t="n">
        <f aca="false">F4</f>
        <v>80</v>
      </c>
      <c r="K4" s="67" t="n">
        <f aca="false">(G4-F4)*0.9</f>
        <v>9</v>
      </c>
      <c r="L4" s="68" t="n">
        <f aca="false">(H4-G4)*0.8</f>
        <v>8</v>
      </c>
      <c r="N4" s="0" t="s">
        <v>92</v>
      </c>
      <c r="O4" s="0" t="str">
        <f aca="false">P4</f>
        <v>67</v>
      </c>
      <c r="P4" s="0" t="str">
        <f aca="false">SUBSTITUTE(RIGHT(Tuesday!G1,LEN(Tuesday!G1)-SEARCH("(",Tuesday!G1)),")","")</f>
        <v>67</v>
      </c>
    </row>
    <row r="5" customFormat="false" ht="13.8" hidden="false" customHeight="false" outlineLevel="0" collapsed="false">
      <c r="A5" s="0" t="str">
        <f aca="false">Tuesday!A4</f>
        <v>Charlie</v>
      </c>
      <c r="B5" s="0" t="str">
        <f aca="false">Tuesday!B4</f>
        <v>Chuck</v>
      </c>
      <c r="C5" s="0" t="str">
        <f aca="false">SUBSTITUTE(SUBSTITUTE(RIGHT(Tuesday!D4,LEN(Tuesday!D4)-SEARCH(" - ",Tuesday!D4)-1),", Facilitator",""),", Faciliator","")</f>
        <v> Donald Manning</v>
      </c>
      <c r="D5" s="61" t="n">
        <f aca="false">(F5) + ((G5-F5)*0.9) + ((H5-G5)*0.8)</f>
        <v>99.4778067885117</v>
      </c>
      <c r="F5" s="62" t="n">
        <f aca="false">=(Tuesday!F4*$P$3+Tuesday!G4*$P$4)/($P$3+$P$4)</f>
        <v>99.4778067885117</v>
      </c>
      <c r="G5" s="63" t="n">
        <f aca="false">(Wednesday!F4*$P$3+Wednesday!G4*$P$4)/($P$3+$P$4)</f>
        <v>99.4778067885117</v>
      </c>
      <c r="H5" s="64" t="n">
        <f aca="false">(Thursday!F4*$P$3+Thursday!G4*$P$4)/($P$3+$P$4)</f>
        <v>99.4778067885117</v>
      </c>
      <c r="I5" s="65"/>
      <c r="J5" s="66" t="n">
        <f aca="false">F5</f>
        <v>99.4778067885117</v>
      </c>
      <c r="K5" s="67" t="n">
        <f aca="false">(G5-F5)*0.9</f>
        <v>0</v>
      </c>
      <c r="L5" s="68" t="n">
        <f aca="false">(H5-G5)*0.8</f>
        <v>0</v>
      </c>
    </row>
    <row r="6" customFormat="false" ht="13.8" hidden="false" customHeight="false" outlineLevel="0" collapsed="false">
      <c r="A6" s="0" t="str">
        <f aca="false">Tuesday!A5</f>
        <v>Delta</v>
      </c>
      <c r="B6" s="0" t="str">
        <f aca="false">Tuesday!B5</f>
        <v>Olive</v>
      </c>
      <c r="C6" s="0" t="str">
        <f aca="false">SUBSTITUTE(SUBSTITUTE(RIGHT(Tuesday!D5,LEN(Tuesday!D5)-SEARCH(" - ",Tuesday!D5)-1),", Facilitator",""),", Faciliator","")</f>
        <v> Basil Rathbone</v>
      </c>
      <c r="D6" s="61" t="n">
        <f aca="false">(F6) + ((G6-F6)*0.9) + ((H6-G6)*0.8)</f>
        <v>100</v>
      </c>
      <c r="F6" s="62" t="n">
        <f aca="false">=(Tuesday!F5*$P$3+Tuesday!G5*$P$4)/($P$3+$P$4)</f>
        <v>100</v>
      </c>
      <c r="G6" s="63" t="n">
        <f aca="false">(Wednesday!F5*$P$3+Wednesday!G5*$P$4)/($P$3+$P$4)</f>
        <v>100</v>
      </c>
      <c r="H6" s="64" t="n">
        <f aca="false">(Thursday!F5*$P$3+Thursday!G5*$P$4)/($P$3+$P$4)</f>
        <v>100</v>
      </c>
      <c r="I6" s="65"/>
      <c r="J6" s="66" t="n">
        <f aca="false">F6</f>
        <v>100</v>
      </c>
      <c r="K6" s="67" t="n">
        <f aca="false">(G6-F6)*0.9</f>
        <v>0</v>
      </c>
      <c r="L6" s="68" t="n">
        <f aca="false">(H6-G6)*0.8</f>
        <v>0</v>
      </c>
      <c r="N6" s="60" t="s">
        <v>93</v>
      </c>
    </row>
    <row r="7" customFormat="false" ht="13.8" hidden="false" customHeight="false" outlineLevel="0" collapsed="false">
      <c r="A7" s="0" t="str">
        <f aca="false">Tuesday!A6</f>
        <v>Echo</v>
      </c>
      <c r="B7" s="0" t="str">
        <f aca="false">Tuesday!B6</f>
        <v>Jerry</v>
      </c>
      <c r="C7" s="0" t="str">
        <f aca="false">SUBSTITUTE(SUBSTITUTE(RIGHT(Tuesday!D6,LEN(Tuesday!D6)-SEARCH(" - ",Tuesday!D6)-1),", Facilitator",""),", Faciliator","")</f>
        <v> Oscar Felix</v>
      </c>
      <c r="D7" s="61" t="n">
        <f aca="false">(F7) + ((G7-F7)*0.9) + ((H7-G7)*0.8)</f>
        <v>100</v>
      </c>
      <c r="F7" s="62" t="n">
        <f aca="false">=(Tuesday!F6*$P$3+Tuesday!G6*$P$4)/($P$3+$P$4)</f>
        <v>100</v>
      </c>
      <c r="G7" s="63" t="n">
        <f aca="false">(Wednesday!F6*$P$3+Wednesday!G6*$P$4)/($P$3+$P$4)</f>
        <v>100</v>
      </c>
      <c r="H7" s="64" t="n">
        <f aca="false">(Thursday!F6*$P$3+Thursday!G6*$P$4)/($P$3+$P$4)</f>
        <v>100</v>
      </c>
      <c r="I7" s="65"/>
      <c r="J7" s="66" t="n">
        <f aca="false">F7</f>
        <v>100</v>
      </c>
      <c r="K7" s="67" t="n">
        <f aca="false">(G7-F7)*0.9</f>
        <v>0</v>
      </c>
      <c r="L7" s="68" t="n">
        <f aca="false">(H7-G7)*0.8</f>
        <v>0</v>
      </c>
      <c r="N7" s="0" t="s">
        <v>84</v>
      </c>
      <c r="O7" s="48" t="str">
        <f aca="false">Tuesday!A1</f>
        <v>Tues 7/7</v>
      </c>
    </row>
    <row r="8" customFormat="false" ht="13.8" hidden="false" customHeight="false" outlineLevel="0" collapsed="false">
      <c r="A8" s="0" t="str">
        <f aca="false">Tuesday!A7</f>
        <v>Foxtrot</v>
      </c>
      <c r="B8" s="0" t="str">
        <f aca="false">Tuesday!B7</f>
        <v>Pattie</v>
      </c>
      <c r="C8" s="0" t="str">
        <f aca="false">SUBSTITUTE(SUBSTITUTE(RIGHT(Tuesday!D7,LEN(Tuesday!D7)-SEARCH(" - ",Tuesday!D7)-1),", Facilitator",""),", Faciliator","")</f>
        <v> Donald Manning</v>
      </c>
      <c r="D8" s="61" t="n">
        <f aca="false">(F8) + ((G8-F8)*0.9) + ((H8-G8)*0.8)</f>
        <v>100</v>
      </c>
      <c r="F8" s="62" t="n">
        <f aca="false">=(Tuesday!F7*$P$3+Tuesday!G7*$P$4)/($P$3+$P$4)</f>
        <v>100</v>
      </c>
      <c r="G8" s="63" t="n">
        <f aca="false">(Wednesday!F7*$P$3+Wednesday!G7*$P$4)/($P$3+$P$4)</f>
        <v>100</v>
      </c>
      <c r="H8" s="64" t="n">
        <f aca="false">(Thursday!F7*$P$3+Thursday!G7*$P$4)/($P$3+$P$4)</f>
        <v>100</v>
      </c>
      <c r="I8" s="65"/>
      <c r="J8" s="66" t="n">
        <f aca="false">F8</f>
        <v>100</v>
      </c>
      <c r="K8" s="67" t="n">
        <f aca="false">(G8-F8)*0.9</f>
        <v>0</v>
      </c>
      <c r="L8" s="68" t="n">
        <f aca="false">(H8-G8)*0.8</f>
        <v>0</v>
      </c>
      <c r="N8" s="0" t="s">
        <v>85</v>
      </c>
      <c r="O8" s="48" t="str">
        <f aca="false">Wednesday!A1</f>
        <v>Weds 7/8</v>
      </c>
    </row>
    <row r="9" customFormat="false" ht="13.8" hidden="false" customHeight="false" outlineLevel="0" collapsed="false">
      <c r="A9" s="0" t="str">
        <f aca="false">Tuesday!A8</f>
        <v>Gulf</v>
      </c>
      <c r="B9" s="0" t="str">
        <f aca="false">Tuesday!B8</f>
        <v>Kevin</v>
      </c>
      <c r="C9" s="0" t="str">
        <f aca="false">SUBSTITUTE(SUBSTITUTE(RIGHT(Tuesday!D8,LEN(Tuesday!D8)-SEARCH(" - ",Tuesday!D8)-1),", Facilitator",""),", Faciliator","")</f>
        <v> Basil Rathbone</v>
      </c>
      <c r="D9" s="61" t="n">
        <f aca="false">(F9) + ((G9-F9)*0.9) + ((H9-G9)*0.8)</f>
        <v>100</v>
      </c>
      <c r="F9" s="62" t="n">
        <f aca="false">=(Tuesday!F8*$P$3+Tuesday!G8*$P$4)/($P$3+$P$4)</f>
        <v>100</v>
      </c>
      <c r="G9" s="63" t="n">
        <f aca="false">(Wednesday!F8*$P$3+Wednesday!G8*$P$4)/($P$3+$P$4)</f>
        <v>100</v>
      </c>
      <c r="H9" s="64" t="n">
        <f aca="false">(Thursday!F8*$P$3+Thursday!G8*$P$4)/($P$3+$P$4)</f>
        <v>100</v>
      </c>
      <c r="I9" s="65"/>
      <c r="J9" s="66" t="n">
        <f aca="false">F9</f>
        <v>100</v>
      </c>
      <c r="K9" s="67" t="n">
        <f aca="false">(G9-F9)*0.9</f>
        <v>0</v>
      </c>
      <c r="L9" s="68" t="n">
        <f aca="false">(H9-G9)*0.8</f>
        <v>0</v>
      </c>
      <c r="N9" s="0" t="s">
        <v>86</v>
      </c>
      <c r="O9" s="48" t="str">
        <f aca="false">Thursday!A1</f>
        <v>Thurs 7/9</v>
      </c>
    </row>
    <row r="10" customFormat="false" ht="13.8" hidden="false" customHeight="false" outlineLevel="0" collapsed="false">
      <c r="A10" s="0" t="str">
        <f aca="false">Tuesday!A9</f>
        <v>Hotel</v>
      </c>
      <c r="B10" s="0" t="str">
        <f aca="false">Tuesday!B9</f>
        <v>Kylee</v>
      </c>
      <c r="C10" s="0" t="str">
        <f aca="false">SUBSTITUTE(SUBSTITUTE(RIGHT(Tuesday!D9,LEN(Tuesday!D9)-SEARCH(" - ",Tuesday!D9)-1),", Facilitator",""),", Faciliator","")</f>
        <v> Donald Manning</v>
      </c>
      <c r="D10" s="61" t="n">
        <f aca="false">(F10) + ((G10-F10)*0.9) + ((H10-G10)*0.8)</f>
        <v>99.7389033942559</v>
      </c>
      <c r="F10" s="62" t="n">
        <f aca="false">=(Tuesday!F9*$P$3+Tuesday!G9*$P$4)/($P$3+$P$4)</f>
        <v>99.7389033942559</v>
      </c>
      <c r="G10" s="63" t="n">
        <f aca="false">(Wednesday!F9*$P$3+Wednesday!G9*$P$4)/($P$3+$P$4)</f>
        <v>99.7389033942559</v>
      </c>
      <c r="H10" s="64" t="n">
        <f aca="false">(Thursday!F9*$P$3+Thursday!G9*$P$4)/($P$3+$P$4)</f>
        <v>99.7389033942559</v>
      </c>
      <c r="I10" s="65"/>
      <c r="J10" s="66" t="n">
        <f aca="false">F10</f>
        <v>99.7389033942559</v>
      </c>
      <c r="K10" s="67" t="n">
        <f aca="false">(G10-F10)*0.9</f>
        <v>0</v>
      </c>
      <c r="L10" s="68" t="n">
        <f aca="false">(H10-G10)*0.8</f>
        <v>0</v>
      </c>
    </row>
    <row r="11" customFormat="false" ht="16" hidden="false" customHeight="false" outlineLevel="0" collapsed="false">
      <c r="A11" s="0" t="str">
        <f aca="false">Tuesday!A10</f>
        <v>India</v>
      </c>
      <c r="B11" s="0" t="str">
        <f aca="false">Tuesday!B10</f>
        <v>Sara</v>
      </c>
      <c r="C11" s="0" t="str">
        <f aca="false">SUBSTITUTE(SUBSTITUTE(RIGHT(Tuesday!D10,LEN(Tuesday!D10)-SEARCH(" - ",Tuesday!D10)-1),", Facilitator",""),", Faciliator","")</f>
        <v> Donald Manning</v>
      </c>
      <c r="D11" s="61" t="n">
        <f aca="false">(F11) + ((G11-F11)*0.9) + ((H11-G11)*0.8)</f>
        <v>75</v>
      </c>
      <c r="F11" s="62" t="n">
        <f aca="false">=(Tuesday!F10*$P$3+Tuesday!G10*$P$4)/($P$3+$P$4)</f>
        <v>50</v>
      </c>
      <c r="G11" s="63" t="n">
        <f aca="false">(Wednesday!F10*$P$3+Wednesday!G10*$P$4)/($P$3+$P$4)</f>
        <v>60</v>
      </c>
      <c r="H11" s="64" t="n">
        <f aca="false">(Thursday!F10*$P$3+Thursday!G10*$P$4)/($P$3+$P$4)</f>
        <v>80</v>
      </c>
      <c r="I11" s="65"/>
      <c r="J11" s="66" t="n">
        <f aca="false">F11</f>
        <v>50</v>
      </c>
      <c r="K11" s="67" t="n">
        <f aca="false">(G11-F11)*0.9</f>
        <v>9</v>
      </c>
      <c r="L11" s="68" t="n">
        <f aca="false">(H11-G11)*0.8</f>
        <v>16</v>
      </c>
    </row>
    <row r="12" customFormat="false" ht="13.8" hidden="false" customHeight="false" outlineLevel="0" collapsed="false">
      <c r="A12" s="0" t="str">
        <f aca="false">Tuesday!A11</f>
        <v>Juliet</v>
      </c>
      <c r="B12" s="0" t="str">
        <f aca="false">Tuesday!B11</f>
        <v>Stefanie</v>
      </c>
      <c r="C12" s="0" t="str">
        <f aca="false">SUBSTITUTE(SUBSTITUTE(RIGHT(Tuesday!D11,LEN(Tuesday!D11)-SEARCH(" - ",Tuesday!D11)-1),", Facilitator",""),", Faciliator","")</f>
        <v> Oscar Felix</v>
      </c>
      <c r="D12" s="61" t="n">
        <f aca="false">(F12) + ((G12-F12)*0.9) + ((H12-G12)*0.8)</f>
        <v>97.1279373368146</v>
      </c>
      <c r="F12" s="62" t="n">
        <f aca="false">=(Tuesday!F11*$P$3+Tuesday!G11*$P$4)/($P$3+$P$4)</f>
        <v>97.1279373368146</v>
      </c>
      <c r="G12" s="63" t="n">
        <f aca="false">(Wednesday!F11*$P$3+Wednesday!G11*$P$4)/($P$3+$P$4)</f>
        <v>97.1279373368146</v>
      </c>
      <c r="H12" s="64" t="n">
        <f aca="false">(Thursday!F11*$P$3+Thursday!G11*$P$4)/($P$3+$P$4)</f>
        <v>97.1279373368146</v>
      </c>
      <c r="I12" s="65"/>
      <c r="J12" s="66" t="n">
        <f aca="false">F12</f>
        <v>97.1279373368146</v>
      </c>
      <c r="K12" s="67" t="n">
        <f aca="false">(G12-F12)*0.9</f>
        <v>0</v>
      </c>
      <c r="L12" s="68" t="n">
        <f aca="false">(H12-G12)*0.8</f>
        <v>0</v>
      </c>
    </row>
    <row r="13" customFormat="false" ht="13.8" hidden="false" customHeight="false" outlineLevel="0" collapsed="false">
      <c r="A13" s="0" t="str">
        <f aca="false">Tuesday!A12</f>
        <v>Kilo</v>
      </c>
      <c r="B13" s="0" t="str">
        <f aca="false">Tuesday!B12</f>
        <v>Howard</v>
      </c>
      <c r="C13" s="0" t="str">
        <f aca="false">SUBSTITUTE(SUBSTITUTE(RIGHT(Tuesday!D12,LEN(Tuesday!D12)-SEARCH(" - ",Tuesday!D12)-1),", Facilitator",""),", Faciliator","")</f>
        <v> Donald Manning</v>
      </c>
      <c r="D13" s="61" t="n">
        <f aca="false">(F13) + ((G13-F13)*0.9) + ((H13-G13)*0.8)</f>
        <v>100</v>
      </c>
      <c r="F13" s="62" t="n">
        <f aca="false">=(Tuesday!F12*$P$3+Tuesday!G12*$P$4)/($P$3+$P$4)</f>
        <v>100</v>
      </c>
      <c r="G13" s="63" t="n">
        <f aca="false">(Wednesday!F12*$P$3+Wednesday!G12*$P$4)/($P$3+$P$4)</f>
        <v>100</v>
      </c>
      <c r="H13" s="64" t="n">
        <f aca="false">(Thursday!F12*$P$3+Thursday!G12*$P$4)/($P$3+$P$4)</f>
        <v>100</v>
      </c>
      <c r="I13" s="65"/>
      <c r="J13" s="66" t="n">
        <f aca="false">F13</f>
        <v>100</v>
      </c>
      <c r="K13" s="67" t="n">
        <f aca="false">(G13-F13)*0.9</f>
        <v>0</v>
      </c>
      <c r="L13" s="68" t="n">
        <f aca="false">(H13-G13)*0.8</f>
        <v>0</v>
      </c>
    </row>
    <row r="14" customFormat="false" ht="13.8" hidden="false" customHeight="false" outlineLevel="0" collapsed="false">
      <c r="A14" s="0" t="str">
        <f aca="false">Tuesday!A13</f>
        <v>Michael</v>
      </c>
      <c r="B14" s="0" t="str">
        <f aca="false">Tuesday!B13</f>
        <v>Kerry</v>
      </c>
      <c r="C14" s="0" t="str">
        <f aca="false">SUBSTITUTE(SUBSTITUTE(RIGHT(Tuesday!D13,LEN(Tuesday!D13)-SEARCH(" - ",Tuesday!D13)-1),", Facilitator",""),", Faciliator","")</f>
        <v> Basil Rathbone</v>
      </c>
      <c r="D14" s="61" t="n">
        <f aca="false">(F14) + ((G14-F14)*0.9) + ((H14-G14)*0.8)</f>
        <v>100</v>
      </c>
      <c r="F14" s="62" t="n">
        <f aca="false">=(Tuesday!F13*$P$3+Tuesday!G13*$P$4)/($P$3+$P$4)</f>
        <v>100</v>
      </c>
      <c r="G14" s="63" t="n">
        <f aca="false">(Wednesday!F13*$P$3+Wednesday!G13*$P$4)/($P$3+$P$4)</f>
        <v>100</v>
      </c>
      <c r="H14" s="64" t="n">
        <f aca="false">(Thursday!F13*$P$3+Thursday!G13*$P$4)/($P$3+$P$4)</f>
        <v>100</v>
      </c>
      <c r="I14" s="65"/>
      <c r="J14" s="66" t="n">
        <f aca="false">F14</f>
        <v>100</v>
      </c>
      <c r="K14" s="67" t="n">
        <f aca="false">(G14-F14)*0.9</f>
        <v>0</v>
      </c>
      <c r="L14" s="68" t="n">
        <f aca="false">(H14-G14)*0.8</f>
        <v>0</v>
      </c>
    </row>
    <row r="15" customFormat="false" ht="13.8" hidden="false" customHeight="false" outlineLevel="0" collapsed="false">
      <c r="A15" s="0" t="str">
        <f aca="false">Tuesday!A14</f>
        <v>November</v>
      </c>
      <c r="B15" s="0" t="str">
        <f aca="false">Tuesday!B14</f>
        <v>Florence</v>
      </c>
      <c r="C15" s="0" t="str">
        <f aca="false">SUBSTITUTE(SUBSTITUTE(RIGHT(Tuesday!D14,LEN(Tuesday!D14)-SEARCH(" - ",Tuesday!D14)-1),", Facilitator",""),", Faciliator","")</f>
        <v> Oscar Felix</v>
      </c>
      <c r="D15" s="61" t="n">
        <f aca="false">(F15) + ((G15-F15)*0.9) + ((H15-G15)*0.8)</f>
        <v>96.8668407310705</v>
      </c>
      <c r="F15" s="62" t="n">
        <f aca="false">=(Tuesday!F14*$P$3+Tuesday!G14*$P$4)/($P$3+$P$4)</f>
        <v>96.8668407310705</v>
      </c>
      <c r="G15" s="63" t="n">
        <f aca="false">(Wednesday!F14*$P$3+Wednesday!G14*$P$4)/($P$3+$P$4)</f>
        <v>96.8668407310705</v>
      </c>
      <c r="H15" s="64" t="n">
        <f aca="false">(Thursday!F14*$P$3+Thursday!G14*$P$4)/($P$3+$P$4)</f>
        <v>96.8668407310705</v>
      </c>
      <c r="I15" s="65"/>
      <c r="J15" s="66" t="n">
        <f aca="false">F15</f>
        <v>96.8668407310705</v>
      </c>
      <c r="K15" s="67" t="n">
        <f aca="false">(G15-F15)*1</f>
        <v>0</v>
      </c>
      <c r="L15" s="68" t="n">
        <f aca="false">(H15-G15)*1</f>
        <v>0</v>
      </c>
    </row>
    <row r="16" customFormat="false" ht="13.8" hidden="false" customHeight="false" outlineLevel="0" collapsed="false">
      <c r="A16" s="0" t="str">
        <f aca="false">Tuesday!A15</f>
        <v>Oscar</v>
      </c>
      <c r="B16" s="0" t="str">
        <f aca="false">Tuesday!B15</f>
        <v>Anthony</v>
      </c>
      <c r="C16" s="0" t="str">
        <f aca="false">SUBSTITUTE(SUBSTITUTE(RIGHT(Tuesday!D15,LEN(Tuesday!D15)-SEARCH(" - ",Tuesday!D15)-1),", Facilitator",""),", Faciliator","")</f>
        <v> Donald Manning</v>
      </c>
      <c r="D16" s="61" t="n">
        <f aca="false">(F16) + ((G16-F16)*0.9) + ((H16-G16)*0.8)</f>
        <v>98.1723237597912</v>
      </c>
      <c r="F16" s="62" t="n">
        <f aca="false">=(Tuesday!F15*$P$3+Tuesday!G15*$P$4)/($P$3+$P$4)</f>
        <v>98.1723237597912</v>
      </c>
      <c r="G16" s="63" t="n">
        <f aca="false">(Wednesday!F15*$P$3+Wednesday!G15*$P$4)/($P$3+$P$4)</f>
        <v>98.1723237597912</v>
      </c>
      <c r="H16" s="64" t="n">
        <f aca="false">(Thursday!F15*$P$3+Thursday!G15*$P$4)/($P$3+$P$4)</f>
        <v>98.1723237597912</v>
      </c>
      <c r="I16" s="65"/>
      <c r="J16" s="66" t="n">
        <f aca="false">F16</f>
        <v>98.1723237597912</v>
      </c>
      <c r="K16" s="67" t="n">
        <f aca="false">(G16-F16)*0.9</f>
        <v>0</v>
      </c>
      <c r="L16" s="68" t="n">
        <f aca="false">(H16-G16)*0.8</f>
        <v>0</v>
      </c>
    </row>
    <row r="17" customFormat="false" ht="13.8" hidden="false" customHeight="false" outlineLevel="0" collapsed="false">
      <c r="A17" s="0" t="str">
        <f aca="false">Tuesday!A16</f>
        <v>Papa</v>
      </c>
      <c r="B17" s="0" t="str">
        <f aca="false">Tuesday!B16</f>
        <v>Barry</v>
      </c>
      <c r="C17" s="0" t="str">
        <f aca="false">SUBSTITUTE(SUBSTITUTE(RIGHT(Tuesday!D16,LEN(Tuesday!D16)-SEARCH(" - ",Tuesday!D16)-1),", Facilitator",""),", Faciliator","")</f>
        <v> Basil Rathbone</v>
      </c>
      <c r="D17" s="61" t="n">
        <f aca="false">(F17) + ((G17-F17)*0.9) + ((H17-G17)*0.8)</f>
        <v>100</v>
      </c>
      <c r="F17" s="62" t="n">
        <f aca="false">=(Tuesday!F16*$P$3+Tuesday!G16*$P$4)/($P$3+$P$4)</f>
        <v>100</v>
      </c>
      <c r="G17" s="63" t="n">
        <f aca="false">(Wednesday!F16*$P$3+Wednesday!G16*$P$4)/($P$3+$P$4)</f>
        <v>100</v>
      </c>
      <c r="H17" s="64" t="n">
        <f aca="false">(Thursday!F16*$P$3+Thursday!G16*$P$4)/($P$3+$P$4)</f>
        <v>100</v>
      </c>
      <c r="I17" s="65"/>
      <c r="J17" s="66" t="n">
        <f aca="false">F17</f>
        <v>100</v>
      </c>
      <c r="K17" s="67" t="n">
        <f aca="false">(G17-F17)*0.9</f>
        <v>0</v>
      </c>
      <c r="L17" s="68" t="n">
        <f aca="false">(H17-G17)*0.8</f>
        <v>0</v>
      </c>
    </row>
    <row r="18" customFormat="false" ht="13.8" hidden="false" customHeight="false" outlineLevel="0" collapsed="false">
      <c r="A18" s="0" t="str">
        <f aca="false">Tuesday!A17</f>
        <v>Romeo</v>
      </c>
      <c r="B18" s="0" t="str">
        <f aca="false">Tuesday!B17</f>
        <v>Ralph</v>
      </c>
      <c r="C18" s="0" t="str">
        <f aca="false">SUBSTITUTE(SUBSTITUTE(RIGHT(Tuesday!D17,LEN(Tuesday!D17)-SEARCH(" - ",Tuesday!D17)-1),", Facilitator",""),", Faciliator","")</f>
        <v> Donald Manning</v>
      </c>
      <c r="D18" s="61" t="n">
        <f aca="false">(F18) + ((G18-F18)*0.9) + ((H18-G18)*0.8)</f>
        <v>26.6318537859008</v>
      </c>
      <c r="F18" s="62" t="n">
        <f aca="false">=(Tuesday!F17*$P$3+Tuesday!G17*$P$4)/($P$3+$P$4)</f>
        <v>26.6318537859008</v>
      </c>
      <c r="G18" s="63" t="n">
        <f aca="false">(Wednesday!F17*$P$3+Wednesday!G17*$P$4)/($P$3+$P$4)</f>
        <v>26.6318537859008</v>
      </c>
      <c r="H18" s="64" t="n">
        <f aca="false">(Thursday!F17*$P$3+Thursday!G17*$P$4)/($P$3+$P$4)</f>
        <v>26.6318537859008</v>
      </c>
      <c r="I18" s="65"/>
      <c r="J18" s="66" t="n">
        <f aca="false">F18</f>
        <v>26.6318537859008</v>
      </c>
      <c r="K18" s="67" t="n">
        <f aca="false">(G18-F18)*0.9</f>
        <v>0</v>
      </c>
      <c r="L18" s="68" t="n">
        <f aca="false">(H18-G18)*0.8</f>
        <v>0</v>
      </c>
      <c r="N18" s="0" t="s">
        <v>94</v>
      </c>
    </row>
    <row r="19" customFormat="false" ht="16" hidden="false" customHeight="false" outlineLevel="0" collapsed="false">
      <c r="A19" s="0" t="str">
        <f aca="false">Tuesday!A18</f>
        <v>Sierra</v>
      </c>
      <c r="B19" s="0" t="str">
        <f aca="false">Tuesday!B18</f>
        <v>Zelda</v>
      </c>
      <c r="C19" s="0" t="str">
        <f aca="false">SUBSTITUTE(SUBSTITUTE(RIGHT(Tuesday!D18,LEN(Tuesday!D18)-SEARCH(" - ",Tuesday!D18)-1),", Facilitator",""),", Faciliator","")</f>
        <v> Donald Manning</v>
      </c>
      <c r="D19" s="61" t="n">
        <f aca="false">(F19) + ((G19-F19)*0.9) + ((H19-G19)*0.8)</f>
        <v>85.4830287206266</v>
      </c>
      <c r="F19" s="62" t="n">
        <f aca="false">=(Tuesday!F18*$P$3+Tuesday!G18*$P$4)/($P$3+$P$4)</f>
        <v>27.4151436031332</v>
      </c>
      <c r="G19" s="63" t="n">
        <f aca="false">(Wednesday!F18*$P$3+Wednesday!G18*$P$4)/($P$3+$P$4)</f>
        <v>27.4151436031332</v>
      </c>
      <c r="H19" s="64" t="n">
        <f aca="false">(Thursday!F18*$P$3+Thursday!G18*$P$4)/($P$3+$P$4)</f>
        <v>100</v>
      </c>
      <c r="I19" s="65"/>
      <c r="J19" s="66" t="n">
        <f aca="false">F19</f>
        <v>27.4151436031332</v>
      </c>
      <c r="K19" s="67" t="n">
        <f aca="false">(G19-F19)*0.9</f>
        <v>0</v>
      </c>
      <c r="L19" s="68" t="n">
        <f aca="false">(H19-G19)*0.8</f>
        <v>58.0678851174935</v>
      </c>
      <c r="N19" s="0" t="s">
        <v>95</v>
      </c>
    </row>
    <row r="20" customFormat="false" ht="16" hidden="false" customHeight="false" outlineLevel="0" collapsed="false">
      <c r="A20" s="0" t="str">
        <f aca="false">Tuesday!A19</f>
        <v>Tango</v>
      </c>
      <c r="B20" s="0" t="str">
        <f aca="false">Tuesday!B19</f>
        <v>Linda</v>
      </c>
      <c r="C20" s="0" t="str">
        <f aca="false">SUBSTITUTE(SUBSTITUTE(RIGHT(Tuesday!D19,LEN(Tuesday!D19)-SEARCH(" - ",Tuesday!D19)-1),", Facilitator",""),", Faciliator","")</f>
        <v> Oscar Felix</v>
      </c>
      <c r="D20" s="61" t="n">
        <f aca="false">(F20) + ((G20-F20)*0.9) + ((H20-G20)*0.8)</f>
        <v>30.9987422286298</v>
      </c>
      <c r="F20" s="62" t="n">
        <f aca="false">=(Tuesday!F19*$P$3+Tuesday!G19*$P$4)/($P$3+$P$4)</f>
        <v>27.4151436031332</v>
      </c>
      <c r="G20" s="63" t="n">
        <f aca="false">(Wednesday!F19*$P$3+Wednesday!G19*$P$4)/($P$3+$P$4)</f>
        <v>27.4151436031332</v>
      </c>
      <c r="H20" s="64" t="n">
        <f aca="false">(Thursday!F19*$P$3+Thursday!G19*$P$4)/($P$3+$P$4)</f>
        <v>31.894641885004</v>
      </c>
      <c r="I20" s="65"/>
      <c r="J20" s="66" t="n">
        <f aca="false">F20</f>
        <v>27.4151436031332</v>
      </c>
      <c r="K20" s="67" t="n">
        <f aca="false">(G20-F20)*0.9</f>
        <v>0</v>
      </c>
      <c r="L20" s="68" t="n">
        <f aca="false">(H20-G20)*0.8</f>
        <v>3.58359862549664</v>
      </c>
    </row>
    <row r="21" customFormat="false" ht="13.8" hidden="false" customHeight="false" outlineLevel="0" collapsed="false">
      <c r="A21" s="0" t="str">
        <f aca="false">Tuesday!A20</f>
        <v>Uniform</v>
      </c>
      <c r="B21" s="0" t="str">
        <f aca="false">Tuesday!B20</f>
        <v>Kelly</v>
      </c>
      <c r="C21" s="0" t="str">
        <f aca="false">SUBSTITUTE(SUBSTITUTE(RIGHT(Tuesday!D20,LEN(Tuesday!D20)-SEARCH(" - ",Tuesday!D20)-1),", Facilitator",""),", Faciliator","")</f>
        <v> Donald Manning</v>
      </c>
      <c r="D21" s="61" t="n">
        <f aca="false">(F21) + ((G21-F21)*0.9) + ((H21-G21)*0.8)</f>
        <v>100</v>
      </c>
      <c r="F21" s="62" t="n">
        <f aca="false">=(Tuesday!F20*$P$3+Tuesday!G20*$P$4)/($P$3+$P$4)</f>
        <v>100</v>
      </c>
      <c r="G21" s="63" t="n">
        <f aca="false">(Wednesday!F20*$P$3+Wednesday!G20*$P$4)/($P$3+$P$4)</f>
        <v>100</v>
      </c>
      <c r="H21" s="64" t="n">
        <f aca="false">(Thursday!F20*$P$3+Thursday!G20*$P$4)/($P$3+$P$4)</f>
        <v>100</v>
      </c>
      <c r="I21" s="65"/>
      <c r="J21" s="66" t="n">
        <f aca="false">F21</f>
        <v>100</v>
      </c>
      <c r="K21" s="67" t="n">
        <f aca="false">(G21-F21)*0.9</f>
        <v>0</v>
      </c>
      <c r="L21" s="68" t="n">
        <f aca="false">(H21-G21)*0.8</f>
        <v>0</v>
      </c>
    </row>
    <row r="22" customFormat="false" ht="13.8" hidden="false" customHeight="false" outlineLevel="0" collapsed="false">
      <c r="A22" s="0" t="str">
        <f aca="false">Tuesday!A21</f>
        <v>Victor</v>
      </c>
      <c r="B22" s="0" t="str">
        <f aca="false">Tuesday!B21</f>
        <v>Jerry</v>
      </c>
      <c r="C22" s="0" t="str">
        <f aca="false">SUBSTITUTE(SUBSTITUTE(RIGHT(Tuesday!D21,LEN(Tuesday!D21)-SEARCH(" - ",Tuesday!D21)-1),", Facilitator",""),", Faciliator","")</f>
        <v> Basil Rathbone</v>
      </c>
      <c r="D22" s="61" t="n">
        <f aca="false">(F22) + ((G22-F22)*0.9) + ((H22-G22)*0.8)</f>
        <v>100</v>
      </c>
      <c r="F22" s="62" t="n">
        <f aca="false">=(Tuesday!F21*$P$3+Tuesday!G21*$P$4)/($P$3+$P$4)</f>
        <v>100</v>
      </c>
      <c r="G22" s="63" t="n">
        <f aca="false">(Wednesday!F21*$P$3+Wednesday!G21*$P$4)/($P$3+$P$4)</f>
        <v>100</v>
      </c>
      <c r="H22" s="64" t="n">
        <f aca="false">(Thursday!F21*$P$3+Thursday!G21*$P$4)/($P$3+$P$4)</f>
        <v>100</v>
      </c>
      <c r="I22" s="65"/>
      <c r="J22" s="66" t="n">
        <f aca="false">F22</f>
        <v>100</v>
      </c>
      <c r="K22" s="67" t="n">
        <f aca="false">(G22-F22)*0.9</f>
        <v>0</v>
      </c>
      <c r="L22" s="68" t="n">
        <f aca="false">(H22-G22)*0.8</f>
        <v>0</v>
      </c>
    </row>
    <row r="23" customFormat="false" ht="13.8" hidden="false" customHeight="false" outlineLevel="0" collapsed="false">
      <c r="A23" s="0" t="str">
        <f aca="false">Tuesday!A22</f>
        <v>Wiskey</v>
      </c>
      <c r="B23" s="0" t="str">
        <f aca="false">Tuesday!B22</f>
        <v>Kelly</v>
      </c>
      <c r="C23" s="0" t="str">
        <f aca="false">SUBSTITUTE(SUBSTITUTE(RIGHT(Tuesday!D22,LEN(Tuesday!D22)-SEARCH(" - ",Tuesday!D22)-1),", Facilitator",""),", Faciliator","")</f>
        <v> Donald Manning</v>
      </c>
      <c r="D23" s="61" t="n">
        <f aca="false">(F23) + ((G23-F23)*0.9) + ((H23-G23)*0.8)</f>
        <v>100</v>
      </c>
      <c r="F23" s="69" t="n">
        <f aca="false">=(Tuesday!F22*$P$3+Tuesday!G22*$P$4)/($P$3+$P$4)</f>
        <v>100</v>
      </c>
      <c r="G23" s="70" t="n">
        <f aca="false">(Wednesday!F22*$P$3+Wednesday!G22*$P$4)/($P$3+$P$4)</f>
        <v>100</v>
      </c>
      <c r="H23" s="71" t="n">
        <f aca="false">(Thursday!F22*$P$3+Thursday!G22*$P$4)/($P$3+$P$4)</f>
        <v>100</v>
      </c>
      <c r="I23" s="72"/>
      <c r="J23" s="73" t="n">
        <f aca="false">F23</f>
        <v>100</v>
      </c>
      <c r="K23" s="74" t="n">
        <f aca="false">(G23-F23)*0.9</f>
        <v>0</v>
      </c>
      <c r="L23" s="75" t="n">
        <f aca="false">(H23-G23)*0.8</f>
        <v>0</v>
      </c>
    </row>
    <row r="24" customFormat="false" ht="13.8" hidden="false" customHeight="false" outlineLevel="0" collapsed="false">
      <c r="M24" s="9"/>
    </row>
    <row r="25" customFormat="false" ht="13.8" hidden="false" customHeight="false" outlineLevel="0" collapsed="false">
      <c r="M25" s="9"/>
    </row>
    <row r="26" customFormat="false" ht="13.8" hidden="false" customHeight="false" outlineLevel="0" collapsed="false">
      <c r="M26" s="76" t="s">
        <v>96</v>
      </c>
    </row>
    <row r="27" customFormat="false" ht="16.15" hidden="false" customHeight="false" outlineLevel="0" collapsed="false">
      <c r="A27" s="77" t="s">
        <v>97</v>
      </c>
      <c r="M27" s="9" t="s">
        <v>98</v>
      </c>
      <c r="N27" s="78" t="str">
        <f aca="false">Tuesday!F1</f>
        <v>Participation total (316)</v>
      </c>
      <c r="P27" s="0" t="s">
        <v>99</v>
      </c>
      <c r="W27" s="0" t="s">
        <v>100</v>
      </c>
    </row>
    <row r="28" customFormat="false" ht="13.8" hidden="false" customHeight="false" outlineLevel="0" collapsed="false">
      <c r="A28" s="0" t="s">
        <v>101</v>
      </c>
      <c r="M28" s="9" t="s">
        <v>102</v>
      </c>
      <c r="N28" s="0" t="str">
        <f aca="false">SUBSTITUTE(RIGHT(Tuesday!F1,LEN(Tuesday!F1)-SEARCH("(",Tuesday!F1)),")","")</f>
        <v>316</v>
      </c>
      <c r="P28" s="0" t="s">
        <v>103</v>
      </c>
      <c r="W28" s="0" t="s">
        <v>104</v>
      </c>
    </row>
    <row r="29" customFormat="false" ht="13.8" hidden="false" customHeight="false" outlineLevel="0" collapsed="false">
      <c r="A29" s="0" t="s">
        <v>105</v>
      </c>
      <c r="M29" s="9" t="s">
        <v>106</v>
      </c>
      <c r="N29" s="0" t="str">
        <f aca="false">RIGHT(Tuesday!F1,LEN(Tuesday!F1)-SEARCH("(",Tuesday!F1))</f>
        <v>316)</v>
      </c>
      <c r="P29" s="0" t="s">
        <v>107</v>
      </c>
      <c r="W29" s="0" t="s">
        <v>108</v>
      </c>
    </row>
    <row r="30" customFormat="false" ht="13.8" hidden="false" customHeight="false" outlineLevel="0" collapsed="false">
      <c r="A30" s="0" t="s">
        <v>109</v>
      </c>
      <c r="M30" s="9" t="s">
        <v>110</v>
      </c>
      <c r="N30" s="0" t="str">
        <f aca="false">RIGHT(Tuesday!F1,25-21)</f>
        <v>316)</v>
      </c>
      <c r="P30" s="0" t="s">
        <v>111</v>
      </c>
      <c r="W30" s="0" t="s">
        <v>112</v>
      </c>
    </row>
    <row r="31" customFormat="false" ht="13.8" hidden="false" customHeight="false" outlineLevel="0" collapsed="false">
      <c r="A31" s="0" t="s">
        <v>113</v>
      </c>
      <c r="M31" s="9" t="s">
        <v>114</v>
      </c>
      <c r="N31" s="0" t="n">
        <f aca="false">SEARCH("(",Tuesday!F1)</f>
        <v>21</v>
      </c>
      <c r="P31" s="0" t="s">
        <v>115</v>
      </c>
      <c r="W31" s="0" t="s">
        <v>116</v>
      </c>
    </row>
    <row r="32" customFormat="false" ht="13.8" hidden="false" customHeight="false" outlineLevel="0" collapsed="false">
      <c r="M32" s="9" t="s">
        <v>117</v>
      </c>
      <c r="N32" s="0" t="n">
        <f aca="false">LEN(Tuesday!F1)</f>
        <v>25</v>
      </c>
      <c r="P32" s="0" t="s">
        <v>118</v>
      </c>
      <c r="W32" s="0" t="s">
        <v>119</v>
      </c>
    </row>
    <row r="33" customFormat="false" ht="13.8" hidden="false" customHeight="false" outlineLevel="0" collapsed="false">
      <c r="M33" s="9"/>
    </row>
    <row r="34" customFormat="false" ht="13.8" hidden="false" customHeight="false" outlineLevel="0" collapsed="false">
      <c r="M34" s="9"/>
    </row>
  </sheetData>
  <conditionalFormatting sqref="K1:L1048576">
    <cfRule type="cellIs" priority="2" operator="greaterThan" aboveAverage="0" equalAverage="0" bottom="0" percent="0" rank="0" text="" dxfId="3">
      <formula>0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12.71"/>
    <col collapsed="false" customWidth="true" hidden="false" outlineLevel="0" max="2" min="2" style="0" width="9.92"/>
    <col collapsed="false" customWidth="true" hidden="false" outlineLevel="0" max="3" min="3" style="0" width="20.21"/>
    <col collapsed="false" customWidth="true" hidden="false" outlineLevel="0" max="4" min="4" style="0" width="30.42"/>
    <col collapsed="false" customWidth="true" hidden="false" outlineLevel="0" max="5" min="5" style="0" width="16.92"/>
    <col collapsed="false" customWidth="true" hidden="false" outlineLevel="0" max="6" min="6" style="0" width="19.42"/>
    <col collapsed="false" customWidth="true" hidden="false" outlineLevel="0" max="7" min="7" style="0" width="16.48"/>
    <col collapsed="false" customWidth="false" hidden="false" outlineLevel="0" max="8" min="8" style="0" width="11.52"/>
    <col collapsed="false" customWidth="true" hidden="false" outlineLevel="0" max="956" min="9" style="0" width="8.52"/>
    <col collapsed="false" customWidth="false" hidden="false" outlineLevel="0" max="1025" min="957" style="0" width="11.52"/>
  </cols>
  <sheetData>
    <row r="1" customFormat="false" ht="12.8" hidden="false" customHeight="false" outlineLevel="0" collapsed="false">
      <c r="A1" s="79" t="s">
        <v>120</v>
      </c>
      <c r="B1" s="0" t="s">
        <v>121</v>
      </c>
      <c r="C1" s="0" t="s">
        <v>122</v>
      </c>
      <c r="D1" s="0" t="s">
        <v>123</v>
      </c>
      <c r="E1" s="0" t="s">
        <v>124</v>
      </c>
      <c r="F1" s="0" t="s">
        <v>125</v>
      </c>
      <c r="G1" s="0" t="s">
        <v>126</v>
      </c>
      <c r="H1" s="0" t="s">
        <v>127</v>
      </c>
    </row>
    <row r="2" customFormat="false" ht="12.8" hidden="false" customHeight="false" outlineLevel="0" collapsed="false">
      <c r="A2" s="0" t="s">
        <v>128</v>
      </c>
      <c r="B2" s="0" t="s">
        <v>129</v>
      </c>
      <c r="C2" s="0" t="s">
        <v>130</v>
      </c>
      <c r="D2" s="0" t="s">
        <v>131</v>
      </c>
      <c r="E2" s="0" t="n">
        <v>69.3840579710145</v>
      </c>
      <c r="F2" s="0" t="n">
        <v>60</v>
      </c>
      <c r="G2" s="0" t="n">
        <v>60</v>
      </c>
      <c r="H2" s="0" t="n">
        <v>0</v>
      </c>
    </row>
    <row r="3" customFormat="false" ht="12.8" hidden="false" customHeight="false" outlineLevel="0" collapsed="false">
      <c r="A3" s="0" t="s">
        <v>132</v>
      </c>
      <c r="B3" s="0" t="s">
        <v>133</v>
      </c>
      <c r="C3" s="0" t="s">
        <v>134</v>
      </c>
      <c r="D3" s="0" t="s">
        <v>135</v>
      </c>
      <c r="E3" s="0" t="n">
        <v>69.3840579710145</v>
      </c>
      <c r="F3" s="0" t="n">
        <v>80</v>
      </c>
      <c r="G3" s="0" t="n">
        <v>80</v>
      </c>
      <c r="H3" s="0" t="n">
        <v>0</v>
      </c>
    </row>
    <row r="4" customFormat="false" ht="12.8" hidden="false" customHeight="false" outlineLevel="0" collapsed="false">
      <c r="A4" s="0" t="s">
        <v>136</v>
      </c>
      <c r="B4" s="0" t="s">
        <v>137</v>
      </c>
      <c r="C4" s="0" t="s">
        <v>138</v>
      </c>
      <c r="D4" s="0" t="s">
        <v>139</v>
      </c>
      <c r="E4" s="0" t="n">
        <v>69.0217391304348</v>
      </c>
      <c r="F4" s="0" t="n">
        <v>99.3670886075949</v>
      </c>
      <c r="G4" s="0" t="n">
        <v>100</v>
      </c>
      <c r="H4" s="0" t="n">
        <v>0</v>
      </c>
    </row>
    <row r="5" customFormat="false" ht="12.8" hidden="false" customHeight="false" outlineLevel="0" collapsed="false">
      <c r="A5" s="0" t="s">
        <v>140</v>
      </c>
      <c r="B5" s="0" t="s">
        <v>141</v>
      </c>
      <c r="C5" s="0" t="s">
        <v>142</v>
      </c>
      <c r="D5" s="0" t="s">
        <v>131</v>
      </c>
      <c r="E5" s="0" t="n">
        <v>69.3840579710145</v>
      </c>
      <c r="F5" s="0" t="n">
        <v>100</v>
      </c>
      <c r="G5" s="0" t="n">
        <v>100</v>
      </c>
      <c r="H5" s="0" t="n">
        <v>0</v>
      </c>
    </row>
    <row r="6" customFormat="false" ht="12.8" hidden="false" customHeight="false" outlineLevel="0" collapsed="false">
      <c r="A6" s="0" t="s">
        <v>143</v>
      </c>
      <c r="B6" s="0" t="s">
        <v>144</v>
      </c>
      <c r="C6" s="0" t="s">
        <v>145</v>
      </c>
      <c r="D6" s="0" t="s">
        <v>135</v>
      </c>
      <c r="E6" s="0" t="n">
        <v>69.3840579710145</v>
      </c>
      <c r="F6" s="0" t="n">
        <v>100</v>
      </c>
      <c r="G6" s="0" t="n">
        <v>100</v>
      </c>
      <c r="H6" s="0" t="n">
        <v>0</v>
      </c>
    </row>
    <row r="7" customFormat="false" ht="12.8" hidden="false" customHeight="false" outlineLevel="0" collapsed="false">
      <c r="A7" s="0" t="s">
        <v>146</v>
      </c>
      <c r="B7" s="0" t="s">
        <v>147</v>
      </c>
      <c r="C7" s="0" t="s">
        <v>148</v>
      </c>
      <c r="D7" s="0" t="s">
        <v>139</v>
      </c>
      <c r="E7" s="0" t="n">
        <v>69.3840579710145</v>
      </c>
      <c r="F7" s="0" t="n">
        <v>100</v>
      </c>
      <c r="G7" s="0" t="n">
        <v>100</v>
      </c>
      <c r="H7" s="0" t="n">
        <v>0</v>
      </c>
    </row>
    <row r="8" customFormat="false" ht="12.8" hidden="false" customHeight="false" outlineLevel="0" collapsed="false">
      <c r="A8" s="0" t="s">
        <v>149</v>
      </c>
      <c r="B8" s="0" t="s">
        <v>150</v>
      </c>
      <c r="C8" s="0" t="s">
        <v>151</v>
      </c>
      <c r="D8" s="0" t="s">
        <v>131</v>
      </c>
      <c r="E8" s="0" t="n">
        <v>69.3840579710145</v>
      </c>
      <c r="F8" s="0" t="n">
        <v>100</v>
      </c>
      <c r="G8" s="0" t="n">
        <v>100</v>
      </c>
      <c r="H8" s="0" t="n">
        <v>0</v>
      </c>
    </row>
    <row r="9" customFormat="false" ht="12.8" hidden="false" customHeight="false" outlineLevel="0" collapsed="false">
      <c r="A9" s="0" t="s">
        <v>152</v>
      </c>
      <c r="B9" s="0" t="s">
        <v>153</v>
      </c>
      <c r="C9" s="0" t="s">
        <v>154</v>
      </c>
      <c r="D9" s="0" t="s">
        <v>139</v>
      </c>
      <c r="E9" s="0" t="n">
        <v>69.2028985507246</v>
      </c>
      <c r="F9" s="0" t="n">
        <v>100</v>
      </c>
      <c r="G9" s="0" t="n">
        <v>98.5074626865672</v>
      </c>
      <c r="H9" s="0" t="n">
        <v>0</v>
      </c>
    </row>
    <row r="10" customFormat="false" ht="12.8" hidden="false" customHeight="false" outlineLevel="0" collapsed="false">
      <c r="A10" s="0" t="s">
        <v>155</v>
      </c>
      <c r="B10" s="0" t="s">
        <v>156</v>
      </c>
      <c r="C10" s="0" t="s">
        <v>157</v>
      </c>
      <c r="D10" s="0" t="s">
        <v>139</v>
      </c>
      <c r="E10" s="0" t="n">
        <v>69.3840579710145</v>
      </c>
      <c r="F10" s="0" t="n">
        <v>50</v>
      </c>
      <c r="G10" s="0" t="n">
        <v>50</v>
      </c>
      <c r="H10" s="0" t="n">
        <v>0</v>
      </c>
    </row>
    <row r="11" customFormat="false" ht="12.8" hidden="false" customHeight="false" outlineLevel="0" collapsed="false">
      <c r="A11" s="0" t="s">
        <v>158</v>
      </c>
      <c r="B11" s="0" t="s">
        <v>159</v>
      </c>
      <c r="C11" s="0" t="s">
        <v>160</v>
      </c>
      <c r="D11" s="0" t="s">
        <v>135</v>
      </c>
      <c r="E11" s="0" t="n">
        <v>67.3913043478261</v>
      </c>
      <c r="F11" s="0" t="n">
        <v>97.1518987341772</v>
      </c>
      <c r="G11" s="0" t="n">
        <v>97.0149253731343</v>
      </c>
      <c r="H11" s="0" t="n">
        <v>0</v>
      </c>
    </row>
    <row r="12" customFormat="false" ht="12.8" hidden="false" customHeight="false" outlineLevel="0" collapsed="false">
      <c r="A12" s="0" t="s">
        <v>161</v>
      </c>
      <c r="B12" s="0" t="s">
        <v>162</v>
      </c>
      <c r="C12" s="0" t="s">
        <v>163</v>
      </c>
      <c r="D12" s="0" t="s">
        <v>139</v>
      </c>
      <c r="E12" s="0" t="n">
        <v>69.3840579710145</v>
      </c>
      <c r="F12" s="0" t="n">
        <v>100</v>
      </c>
      <c r="G12" s="0" t="n">
        <v>100</v>
      </c>
      <c r="H12" s="0" t="n">
        <v>0</v>
      </c>
    </row>
    <row r="13" customFormat="false" ht="12.8" hidden="false" customHeight="false" outlineLevel="0" collapsed="false">
      <c r="A13" s="0" t="s">
        <v>164</v>
      </c>
      <c r="B13" s="0" t="s">
        <v>165</v>
      </c>
      <c r="C13" s="0" t="s">
        <v>166</v>
      </c>
      <c r="D13" s="0" t="s">
        <v>131</v>
      </c>
      <c r="E13" s="0" t="n">
        <v>69.3840579710145</v>
      </c>
      <c r="F13" s="0" t="n">
        <v>100</v>
      </c>
      <c r="G13" s="0" t="n">
        <v>100</v>
      </c>
      <c r="H13" s="0" t="n">
        <v>0</v>
      </c>
    </row>
    <row r="14" customFormat="false" ht="12.8" hidden="false" customHeight="false" outlineLevel="0" collapsed="false">
      <c r="A14" s="0" t="s">
        <v>167</v>
      </c>
      <c r="B14" s="0" t="s">
        <v>168</v>
      </c>
      <c r="C14" s="0" t="s">
        <v>169</v>
      </c>
      <c r="D14" s="0" t="s">
        <v>135</v>
      </c>
      <c r="E14" s="0" t="n">
        <v>67.2101449275362</v>
      </c>
      <c r="F14" s="0" t="n">
        <v>100</v>
      </c>
      <c r="G14" s="0" t="n">
        <v>82.089552238806</v>
      </c>
      <c r="H14" s="0" t="n">
        <v>0</v>
      </c>
    </row>
    <row r="15" customFormat="false" ht="12.8" hidden="false" customHeight="false" outlineLevel="0" collapsed="false">
      <c r="A15" s="0" t="s">
        <v>170</v>
      </c>
      <c r="B15" s="0" t="s">
        <v>171</v>
      </c>
      <c r="C15" s="0" t="s">
        <v>172</v>
      </c>
      <c r="D15" s="0" t="s">
        <v>139</v>
      </c>
      <c r="E15" s="0" t="n">
        <v>68.1159420289855</v>
      </c>
      <c r="F15" s="0" t="n">
        <v>99.6835443037975</v>
      </c>
      <c r="G15" s="0" t="n">
        <v>91.044776119403</v>
      </c>
      <c r="H15" s="0" t="n">
        <v>0</v>
      </c>
    </row>
    <row r="16" customFormat="false" ht="12.8" hidden="false" customHeight="false" outlineLevel="0" collapsed="false">
      <c r="A16" s="0" t="s">
        <v>173</v>
      </c>
      <c r="B16" s="0" t="s">
        <v>174</v>
      </c>
      <c r="C16" s="0" t="s">
        <v>175</v>
      </c>
      <c r="D16" s="0" t="s">
        <v>131</v>
      </c>
      <c r="E16" s="0" t="n">
        <v>69.3840579710145</v>
      </c>
      <c r="F16" s="0" t="n">
        <v>100</v>
      </c>
      <c r="G16" s="0" t="n">
        <v>100</v>
      </c>
      <c r="H16" s="0" t="n">
        <v>0</v>
      </c>
    </row>
    <row r="17" customFormat="false" ht="12.8" hidden="false" customHeight="false" outlineLevel="0" collapsed="false">
      <c r="A17" s="0" t="s">
        <v>176</v>
      </c>
      <c r="B17" s="0" t="s">
        <v>177</v>
      </c>
      <c r="C17" s="0" t="s">
        <v>178</v>
      </c>
      <c r="D17" s="0" t="s">
        <v>139</v>
      </c>
      <c r="E17" s="0" t="n">
        <v>18.4782608695652</v>
      </c>
      <c r="F17" s="0" t="n">
        <v>27.5316455696203</v>
      </c>
      <c r="G17" s="0" t="n">
        <v>22.3880597014925</v>
      </c>
      <c r="H17" s="0" t="n">
        <v>0</v>
      </c>
    </row>
    <row r="18" customFormat="false" ht="12.8" hidden="false" customHeight="false" outlineLevel="0" collapsed="false">
      <c r="A18" s="0" t="s">
        <v>179</v>
      </c>
      <c r="B18" s="0" t="s">
        <v>180</v>
      </c>
      <c r="C18" s="0" t="s">
        <v>181</v>
      </c>
      <c r="D18" s="0" t="s">
        <v>139</v>
      </c>
      <c r="E18" s="0" t="n">
        <v>69.3840579710145</v>
      </c>
      <c r="F18" s="0" t="n">
        <v>27.8481012658228</v>
      </c>
      <c r="G18" s="0" t="n">
        <v>25.3731343283582</v>
      </c>
      <c r="H18" s="0" t="n">
        <v>0</v>
      </c>
    </row>
    <row r="19" customFormat="false" ht="12.8" hidden="false" customHeight="false" outlineLevel="0" collapsed="false">
      <c r="A19" s="0" t="s">
        <v>182</v>
      </c>
      <c r="B19" s="0" t="s">
        <v>183</v>
      </c>
      <c r="C19" s="0" t="s">
        <v>184</v>
      </c>
      <c r="D19" s="0" t="s">
        <v>135</v>
      </c>
      <c r="E19" s="0" t="n">
        <v>19.0217391304348</v>
      </c>
      <c r="F19" s="0" t="n">
        <v>27.8481012658228</v>
      </c>
      <c r="G19" s="0" t="n">
        <v>25.3731343283582</v>
      </c>
      <c r="H19" s="0" t="n">
        <v>0</v>
      </c>
    </row>
    <row r="20" customFormat="false" ht="12.8" hidden="false" customHeight="false" outlineLevel="0" collapsed="false">
      <c r="A20" s="0" t="s">
        <v>185</v>
      </c>
      <c r="B20" s="0" t="s">
        <v>186</v>
      </c>
      <c r="C20" s="0" t="s">
        <v>187</v>
      </c>
      <c r="D20" s="0" t="s">
        <v>139</v>
      </c>
      <c r="E20" s="0" t="n">
        <v>69.3840579710145</v>
      </c>
      <c r="F20" s="0" t="n">
        <v>100</v>
      </c>
      <c r="G20" s="0" t="n">
        <v>100</v>
      </c>
      <c r="H20" s="0" t="n">
        <v>0</v>
      </c>
    </row>
    <row r="21" customFormat="false" ht="12.8" hidden="false" customHeight="false" outlineLevel="0" collapsed="false">
      <c r="A21" s="0" t="s">
        <v>188</v>
      </c>
      <c r="B21" s="0" t="s">
        <v>144</v>
      </c>
      <c r="C21" s="0" t="s">
        <v>189</v>
      </c>
      <c r="D21" s="0" t="s">
        <v>190</v>
      </c>
      <c r="E21" s="0" t="n">
        <v>69.3840579710145</v>
      </c>
      <c r="F21" s="0" t="n">
        <v>100</v>
      </c>
      <c r="G21" s="0" t="n">
        <v>100</v>
      </c>
      <c r="H21" s="0" t="n">
        <v>0</v>
      </c>
    </row>
    <row r="22" customFormat="false" ht="12.8" hidden="false" customHeight="false" outlineLevel="0" collapsed="false">
      <c r="A22" s="0" t="s">
        <v>191</v>
      </c>
      <c r="B22" s="0" t="s">
        <v>186</v>
      </c>
      <c r="C22" s="0" t="s">
        <v>192</v>
      </c>
      <c r="D22" s="0" t="s">
        <v>139</v>
      </c>
      <c r="E22" s="0" t="n">
        <v>69.3840579710145</v>
      </c>
      <c r="F22" s="0" t="n">
        <v>100</v>
      </c>
      <c r="G22" s="0" t="n">
        <v>100</v>
      </c>
      <c r="H22" s="0" t="n">
        <v>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2" activeCellId="0" sqref="A2"/>
    </sheetView>
  </sheetViews>
  <sheetFormatPr defaultRowHeight="12.8" zeroHeight="false" outlineLevelRow="0" outlineLevelCol="0"/>
  <cols>
    <col collapsed="false" customWidth="true" hidden="false" outlineLevel="0" max="1" min="1" style="0" width="12.71"/>
    <col collapsed="false" customWidth="true" hidden="false" outlineLevel="0" max="2" min="2" style="0" width="9.92"/>
    <col collapsed="false" customWidth="true" hidden="false" outlineLevel="0" max="3" min="3" style="0" width="20.21"/>
    <col collapsed="false" customWidth="true" hidden="false" outlineLevel="0" max="4" min="4" style="0" width="30.42"/>
    <col collapsed="false" customWidth="true" hidden="false" outlineLevel="0" max="5" min="5" style="0" width="16.92"/>
    <col collapsed="false" customWidth="true" hidden="false" outlineLevel="0" max="6" min="6" style="0" width="19.42"/>
    <col collapsed="false" customWidth="true" hidden="false" outlineLevel="0" max="7" min="7" style="0" width="16.48"/>
    <col collapsed="false" customWidth="false" hidden="false" outlineLevel="0" max="8" min="8" style="0" width="11.52"/>
    <col collapsed="false" customWidth="true" hidden="false" outlineLevel="0" max="950" min="9" style="0" width="8.52"/>
    <col collapsed="false" customWidth="false" hidden="false" outlineLevel="0" max="1025" min="951" style="0" width="11.52"/>
  </cols>
  <sheetData>
    <row r="1" customFormat="false" ht="12.8" hidden="false" customHeight="false" outlineLevel="0" collapsed="false">
      <c r="A1" s="79" t="s">
        <v>193</v>
      </c>
      <c r="B1" s="0" t="s">
        <v>121</v>
      </c>
      <c r="C1" s="0" t="s">
        <v>122</v>
      </c>
      <c r="D1" s="0" t="s">
        <v>123</v>
      </c>
      <c r="E1" s="0" t="s">
        <v>124</v>
      </c>
      <c r="F1" s="0" t="s">
        <v>125</v>
      </c>
      <c r="G1" s="0" t="s">
        <v>126</v>
      </c>
      <c r="H1" s="0" t="s">
        <v>127</v>
      </c>
    </row>
    <row r="2" customFormat="false" ht="12.8" hidden="false" customHeight="false" outlineLevel="0" collapsed="false">
      <c r="A2" s="0" t="s">
        <v>128</v>
      </c>
      <c r="B2" s="0" t="s">
        <v>129</v>
      </c>
      <c r="C2" s="0" t="s">
        <v>130</v>
      </c>
      <c r="D2" s="0" t="s">
        <v>131</v>
      </c>
      <c r="E2" s="0" t="n">
        <v>69.3840579710145</v>
      </c>
      <c r="F2" s="0" t="n">
        <v>80</v>
      </c>
      <c r="G2" s="0" t="n">
        <v>80</v>
      </c>
      <c r="H2" s="0" t="n">
        <v>0</v>
      </c>
    </row>
    <row r="3" customFormat="false" ht="12.8" hidden="false" customHeight="false" outlineLevel="0" collapsed="false">
      <c r="A3" s="0" t="s">
        <v>132</v>
      </c>
      <c r="B3" s="0" t="s">
        <v>133</v>
      </c>
      <c r="C3" s="0" t="s">
        <v>134</v>
      </c>
      <c r="D3" s="0" t="s">
        <v>190</v>
      </c>
      <c r="E3" s="0" t="n">
        <v>69.3840579710145</v>
      </c>
      <c r="F3" s="0" t="n">
        <v>90</v>
      </c>
      <c r="G3" s="0" t="n">
        <v>90</v>
      </c>
      <c r="H3" s="0" t="n">
        <v>0</v>
      </c>
    </row>
    <row r="4" customFormat="false" ht="12.8" hidden="false" customHeight="false" outlineLevel="0" collapsed="false">
      <c r="A4" s="0" t="s">
        <v>136</v>
      </c>
      <c r="B4" s="0" t="s">
        <v>137</v>
      </c>
      <c r="C4" s="0" t="s">
        <v>138</v>
      </c>
      <c r="D4" s="0" t="s">
        <v>139</v>
      </c>
      <c r="E4" s="0" t="n">
        <v>69.0217391304348</v>
      </c>
      <c r="F4" s="0" t="n">
        <v>99.3670886075949</v>
      </c>
      <c r="G4" s="0" t="n">
        <v>100</v>
      </c>
      <c r="H4" s="0" t="n">
        <v>0</v>
      </c>
    </row>
    <row r="5" customFormat="false" ht="12.8" hidden="false" customHeight="false" outlineLevel="0" collapsed="false">
      <c r="A5" s="0" t="s">
        <v>140</v>
      </c>
      <c r="B5" s="0" t="s">
        <v>141</v>
      </c>
      <c r="C5" s="0" t="s">
        <v>142</v>
      </c>
      <c r="D5" s="0" t="s">
        <v>131</v>
      </c>
      <c r="E5" s="0" t="n">
        <v>69.3840579710145</v>
      </c>
      <c r="F5" s="0" t="n">
        <v>100</v>
      </c>
      <c r="G5" s="0" t="n">
        <v>100</v>
      </c>
      <c r="H5" s="0" t="n">
        <v>0</v>
      </c>
    </row>
    <row r="6" customFormat="false" ht="12.8" hidden="false" customHeight="false" outlineLevel="0" collapsed="false">
      <c r="A6" s="0" t="s">
        <v>143</v>
      </c>
      <c r="B6" s="0" t="s">
        <v>144</v>
      </c>
      <c r="C6" s="0" t="s">
        <v>145</v>
      </c>
      <c r="D6" s="0" t="s">
        <v>190</v>
      </c>
      <c r="E6" s="0" t="n">
        <v>69.3840579710145</v>
      </c>
      <c r="F6" s="0" t="n">
        <v>100</v>
      </c>
      <c r="G6" s="0" t="n">
        <v>100</v>
      </c>
      <c r="H6" s="0" t="n">
        <v>0</v>
      </c>
    </row>
    <row r="7" customFormat="false" ht="12.8" hidden="false" customHeight="false" outlineLevel="0" collapsed="false">
      <c r="A7" s="0" t="s">
        <v>146</v>
      </c>
      <c r="B7" s="0" t="s">
        <v>147</v>
      </c>
      <c r="C7" s="0" t="s">
        <v>148</v>
      </c>
      <c r="D7" s="0" t="s">
        <v>139</v>
      </c>
      <c r="E7" s="0" t="n">
        <v>69.3840579710145</v>
      </c>
      <c r="F7" s="0" t="n">
        <v>100</v>
      </c>
      <c r="G7" s="0" t="n">
        <v>100</v>
      </c>
      <c r="H7" s="0" t="n">
        <v>0</v>
      </c>
    </row>
    <row r="8" customFormat="false" ht="12.8" hidden="false" customHeight="false" outlineLevel="0" collapsed="false">
      <c r="A8" s="0" t="s">
        <v>149</v>
      </c>
      <c r="B8" s="0" t="s">
        <v>150</v>
      </c>
      <c r="C8" s="0" t="s">
        <v>151</v>
      </c>
      <c r="D8" s="0" t="s">
        <v>131</v>
      </c>
      <c r="E8" s="0" t="n">
        <v>69.3840579710145</v>
      </c>
      <c r="F8" s="0" t="n">
        <v>100</v>
      </c>
      <c r="G8" s="0" t="n">
        <v>100</v>
      </c>
      <c r="H8" s="0" t="n">
        <v>0</v>
      </c>
    </row>
    <row r="9" customFormat="false" ht="12.8" hidden="false" customHeight="false" outlineLevel="0" collapsed="false">
      <c r="A9" s="0" t="s">
        <v>152</v>
      </c>
      <c r="B9" s="0" t="s">
        <v>153</v>
      </c>
      <c r="C9" s="0" t="s">
        <v>154</v>
      </c>
      <c r="D9" s="0" t="s">
        <v>139</v>
      </c>
      <c r="E9" s="0" t="n">
        <v>69.2028985507246</v>
      </c>
      <c r="F9" s="0" t="n">
        <v>100</v>
      </c>
      <c r="G9" s="0" t="n">
        <v>98.5074626865672</v>
      </c>
      <c r="H9" s="0" t="n">
        <v>0</v>
      </c>
    </row>
    <row r="10" customFormat="false" ht="12.8" hidden="false" customHeight="false" outlineLevel="0" collapsed="false">
      <c r="A10" s="0" t="s">
        <v>155</v>
      </c>
      <c r="B10" s="0" t="s">
        <v>156</v>
      </c>
      <c r="C10" s="0" t="s">
        <v>157</v>
      </c>
      <c r="D10" s="0" t="s">
        <v>139</v>
      </c>
      <c r="E10" s="0" t="n">
        <v>69.3840579710145</v>
      </c>
      <c r="F10" s="0" t="n">
        <v>60</v>
      </c>
      <c r="G10" s="0" t="n">
        <v>60</v>
      </c>
      <c r="H10" s="0" t="n">
        <v>0</v>
      </c>
    </row>
    <row r="11" customFormat="false" ht="12.8" hidden="false" customHeight="false" outlineLevel="0" collapsed="false">
      <c r="A11" s="0" t="s">
        <v>158</v>
      </c>
      <c r="B11" s="0" t="s">
        <v>159</v>
      </c>
      <c r="C11" s="0" t="s">
        <v>160</v>
      </c>
      <c r="D11" s="0" t="s">
        <v>190</v>
      </c>
      <c r="E11" s="0" t="n">
        <v>67.3913043478261</v>
      </c>
      <c r="F11" s="0" t="n">
        <v>97.1518987341772</v>
      </c>
      <c r="G11" s="0" t="n">
        <v>97.0149253731343</v>
      </c>
      <c r="H11" s="0" t="n">
        <v>0</v>
      </c>
    </row>
    <row r="12" customFormat="false" ht="12.8" hidden="false" customHeight="false" outlineLevel="0" collapsed="false">
      <c r="A12" s="0" t="s">
        <v>161</v>
      </c>
      <c r="B12" s="0" t="s">
        <v>162</v>
      </c>
      <c r="C12" s="0" t="s">
        <v>163</v>
      </c>
      <c r="D12" s="0" t="s">
        <v>139</v>
      </c>
      <c r="E12" s="0" t="n">
        <v>69.3840579710145</v>
      </c>
      <c r="F12" s="0" t="n">
        <v>100</v>
      </c>
      <c r="G12" s="0" t="n">
        <v>100</v>
      </c>
      <c r="H12" s="0" t="n">
        <v>0</v>
      </c>
    </row>
    <row r="13" customFormat="false" ht="12.8" hidden="false" customHeight="false" outlineLevel="0" collapsed="false">
      <c r="A13" s="0" t="s">
        <v>164</v>
      </c>
      <c r="B13" s="0" t="s">
        <v>165</v>
      </c>
      <c r="C13" s="0" t="s">
        <v>166</v>
      </c>
      <c r="D13" s="0" t="s">
        <v>131</v>
      </c>
      <c r="E13" s="0" t="n">
        <v>69.3840579710145</v>
      </c>
      <c r="F13" s="0" t="n">
        <v>100</v>
      </c>
      <c r="G13" s="0" t="n">
        <v>100</v>
      </c>
      <c r="H13" s="0" t="n">
        <v>0</v>
      </c>
    </row>
    <row r="14" customFormat="false" ht="12.8" hidden="false" customHeight="false" outlineLevel="0" collapsed="false">
      <c r="A14" s="0" t="s">
        <v>167</v>
      </c>
      <c r="B14" s="0" t="s">
        <v>168</v>
      </c>
      <c r="C14" s="0" t="s">
        <v>169</v>
      </c>
      <c r="D14" s="0" t="s">
        <v>190</v>
      </c>
      <c r="E14" s="0" t="n">
        <v>67.2101449275362</v>
      </c>
      <c r="F14" s="0" t="n">
        <v>100</v>
      </c>
      <c r="G14" s="0" t="n">
        <v>82.089552238806</v>
      </c>
      <c r="H14" s="0" t="n">
        <v>0</v>
      </c>
    </row>
    <row r="15" customFormat="false" ht="12.8" hidden="false" customHeight="false" outlineLevel="0" collapsed="false">
      <c r="A15" s="0" t="s">
        <v>170</v>
      </c>
      <c r="B15" s="0" t="s">
        <v>171</v>
      </c>
      <c r="C15" s="0" t="s">
        <v>172</v>
      </c>
      <c r="D15" s="0" t="s">
        <v>139</v>
      </c>
      <c r="E15" s="0" t="n">
        <v>68.1159420289855</v>
      </c>
      <c r="F15" s="0" t="n">
        <v>99.6835443037975</v>
      </c>
      <c r="G15" s="0" t="n">
        <v>91.044776119403</v>
      </c>
      <c r="H15" s="0" t="n">
        <v>0</v>
      </c>
    </row>
    <row r="16" customFormat="false" ht="12.8" hidden="false" customHeight="false" outlineLevel="0" collapsed="false">
      <c r="A16" s="0" t="s">
        <v>173</v>
      </c>
      <c r="B16" s="0" t="s">
        <v>174</v>
      </c>
      <c r="C16" s="0" t="s">
        <v>175</v>
      </c>
      <c r="D16" s="0" t="s">
        <v>131</v>
      </c>
      <c r="E16" s="0" t="n">
        <v>69.3840579710145</v>
      </c>
      <c r="F16" s="0" t="n">
        <v>100</v>
      </c>
      <c r="G16" s="0" t="n">
        <v>100</v>
      </c>
      <c r="H16" s="0" t="n">
        <v>0</v>
      </c>
    </row>
    <row r="17" customFormat="false" ht="12.8" hidden="false" customHeight="false" outlineLevel="0" collapsed="false">
      <c r="A17" s="0" t="s">
        <v>176</v>
      </c>
      <c r="B17" s="0" t="s">
        <v>177</v>
      </c>
      <c r="C17" s="0" t="s">
        <v>178</v>
      </c>
      <c r="D17" s="0" t="s">
        <v>139</v>
      </c>
      <c r="E17" s="0" t="n">
        <v>18.4782608695652</v>
      </c>
      <c r="F17" s="0" t="n">
        <v>27.5316455696203</v>
      </c>
      <c r="G17" s="0" t="n">
        <v>22.3880597014925</v>
      </c>
      <c r="H17" s="0" t="n">
        <v>0</v>
      </c>
    </row>
    <row r="18" customFormat="false" ht="12.8" hidden="false" customHeight="false" outlineLevel="0" collapsed="false">
      <c r="A18" s="0" t="s">
        <v>179</v>
      </c>
      <c r="B18" s="0" t="s">
        <v>180</v>
      </c>
      <c r="C18" s="0" t="s">
        <v>181</v>
      </c>
      <c r="D18" s="0" t="s">
        <v>139</v>
      </c>
      <c r="E18" s="0" t="n">
        <v>69.3840579710145</v>
      </c>
      <c r="F18" s="0" t="n">
        <v>27.8481012658228</v>
      </c>
      <c r="G18" s="0" t="n">
        <v>25.3731343283582</v>
      </c>
      <c r="H18" s="0" t="n">
        <v>0</v>
      </c>
    </row>
    <row r="19" customFormat="false" ht="12.8" hidden="false" customHeight="false" outlineLevel="0" collapsed="false">
      <c r="A19" s="0" t="s">
        <v>182</v>
      </c>
      <c r="B19" s="0" t="s">
        <v>183</v>
      </c>
      <c r="C19" s="0" t="s">
        <v>184</v>
      </c>
      <c r="D19" s="0" t="s">
        <v>190</v>
      </c>
      <c r="E19" s="0" t="n">
        <v>19.0217391304348</v>
      </c>
      <c r="F19" s="0" t="n">
        <v>27.8481012658228</v>
      </c>
      <c r="G19" s="0" t="n">
        <v>25.3731343283582</v>
      </c>
      <c r="H19" s="0" t="n">
        <v>0</v>
      </c>
    </row>
    <row r="20" customFormat="false" ht="12.8" hidden="false" customHeight="false" outlineLevel="0" collapsed="false">
      <c r="A20" s="0" t="s">
        <v>185</v>
      </c>
      <c r="B20" s="0" t="s">
        <v>186</v>
      </c>
      <c r="C20" s="0" t="s">
        <v>187</v>
      </c>
      <c r="D20" s="0" t="s">
        <v>139</v>
      </c>
      <c r="E20" s="0" t="n">
        <v>69.3840579710145</v>
      </c>
      <c r="F20" s="0" t="n">
        <v>100</v>
      </c>
      <c r="G20" s="0" t="n">
        <v>100</v>
      </c>
      <c r="H20" s="0" t="n">
        <v>0</v>
      </c>
    </row>
    <row r="21" customFormat="false" ht="12.8" hidden="false" customHeight="false" outlineLevel="0" collapsed="false">
      <c r="A21" s="0" t="s">
        <v>188</v>
      </c>
      <c r="B21" s="0" t="s">
        <v>144</v>
      </c>
      <c r="C21" s="0" t="s">
        <v>189</v>
      </c>
      <c r="D21" s="0" t="s">
        <v>190</v>
      </c>
      <c r="E21" s="0" t="n">
        <v>69.3840579710145</v>
      </c>
      <c r="F21" s="0" t="n">
        <v>100</v>
      </c>
      <c r="G21" s="0" t="n">
        <v>100</v>
      </c>
      <c r="H21" s="0" t="n">
        <v>0</v>
      </c>
    </row>
    <row r="22" customFormat="false" ht="12.8" hidden="false" customHeight="false" outlineLevel="0" collapsed="false">
      <c r="A22" s="0" t="s">
        <v>191</v>
      </c>
      <c r="B22" s="0" t="s">
        <v>186</v>
      </c>
      <c r="C22" s="0" t="s">
        <v>192</v>
      </c>
      <c r="D22" s="0" t="s">
        <v>139</v>
      </c>
      <c r="E22" s="0" t="n">
        <v>69.3840579710145</v>
      </c>
      <c r="F22" s="0" t="n">
        <v>100</v>
      </c>
      <c r="G22" s="0" t="n">
        <v>100</v>
      </c>
      <c r="H22" s="0" t="n">
        <v>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F19" activeCellId="0" sqref="F19"/>
    </sheetView>
  </sheetViews>
  <sheetFormatPr defaultRowHeight="12.8" zeroHeight="false" outlineLevelRow="0" outlineLevelCol="0"/>
  <cols>
    <col collapsed="false" customWidth="true" hidden="false" outlineLevel="0" max="1" min="1" style="0" width="12.71"/>
    <col collapsed="false" customWidth="true" hidden="false" outlineLevel="0" max="2" min="2" style="0" width="9.92"/>
    <col collapsed="false" customWidth="true" hidden="false" outlineLevel="0" max="3" min="3" style="0" width="20.21"/>
    <col collapsed="false" customWidth="true" hidden="false" outlineLevel="0" max="4" min="4" style="0" width="30.42"/>
    <col collapsed="false" customWidth="true" hidden="false" outlineLevel="0" max="5" min="5" style="0" width="16.92"/>
    <col collapsed="false" customWidth="true" hidden="false" outlineLevel="0" max="6" min="6" style="0" width="19.42"/>
    <col collapsed="false" customWidth="true" hidden="false" outlineLevel="0" max="7" min="7" style="0" width="16.48"/>
    <col collapsed="false" customWidth="true" hidden="false" outlineLevel="0" max="8" min="8" style="0" width="12.62"/>
    <col collapsed="false" customWidth="true" hidden="false" outlineLevel="0" max="955" min="9" style="0" width="8.52"/>
    <col collapsed="false" customWidth="false" hidden="false" outlineLevel="0" max="1025" min="956" style="0" width="11.52"/>
  </cols>
  <sheetData>
    <row r="1" customFormat="false" ht="12.8" hidden="false" customHeight="false" outlineLevel="0" collapsed="false">
      <c r="A1" s="79" t="s">
        <v>194</v>
      </c>
      <c r="B1" s="0" t="s">
        <v>121</v>
      </c>
      <c r="C1" s="0" t="s">
        <v>122</v>
      </c>
      <c r="D1" s="0" t="s">
        <v>123</v>
      </c>
      <c r="E1" s="0" t="s">
        <v>124</v>
      </c>
      <c r="F1" s="0" t="s">
        <v>125</v>
      </c>
      <c r="G1" s="0" t="s">
        <v>126</v>
      </c>
      <c r="H1" s="0" t="s">
        <v>127</v>
      </c>
    </row>
    <row r="2" customFormat="false" ht="12.8" hidden="false" customHeight="false" outlineLevel="0" collapsed="false">
      <c r="A2" s="0" t="s">
        <v>128</v>
      </c>
      <c r="B2" s="0" t="s">
        <v>129</v>
      </c>
      <c r="C2" s="0" t="s">
        <v>130</v>
      </c>
      <c r="D2" s="0" t="s">
        <v>131</v>
      </c>
      <c r="E2" s="0" t="n">
        <v>69.3840579710145</v>
      </c>
      <c r="F2" s="0" t="n">
        <v>100</v>
      </c>
      <c r="G2" s="0" t="n">
        <v>100</v>
      </c>
      <c r="H2" s="0" t="n">
        <v>0</v>
      </c>
    </row>
    <row r="3" customFormat="false" ht="12.8" hidden="false" customHeight="false" outlineLevel="0" collapsed="false">
      <c r="A3" s="0" t="s">
        <v>132</v>
      </c>
      <c r="B3" s="0" t="s">
        <v>133</v>
      </c>
      <c r="C3" s="0" t="s">
        <v>134</v>
      </c>
      <c r="D3" s="0" t="s">
        <v>190</v>
      </c>
      <c r="E3" s="0" t="n">
        <v>69.3840579710145</v>
      </c>
      <c r="F3" s="0" t="n">
        <v>100</v>
      </c>
      <c r="G3" s="0" t="n">
        <v>100</v>
      </c>
      <c r="H3" s="0" t="n">
        <v>0</v>
      </c>
    </row>
    <row r="4" customFormat="false" ht="12.8" hidden="false" customHeight="false" outlineLevel="0" collapsed="false">
      <c r="A4" s="0" t="s">
        <v>136</v>
      </c>
      <c r="B4" s="0" t="s">
        <v>137</v>
      </c>
      <c r="C4" s="0" t="s">
        <v>138</v>
      </c>
      <c r="D4" s="0" t="s">
        <v>139</v>
      </c>
      <c r="E4" s="0" t="n">
        <v>69.0217391304348</v>
      </c>
      <c r="F4" s="0" t="n">
        <v>99.3670886075949</v>
      </c>
      <c r="G4" s="0" t="n">
        <v>100</v>
      </c>
      <c r="H4" s="0" t="n">
        <v>0</v>
      </c>
    </row>
    <row r="5" customFormat="false" ht="12.8" hidden="false" customHeight="false" outlineLevel="0" collapsed="false">
      <c r="A5" s="0" t="s">
        <v>140</v>
      </c>
      <c r="B5" s="0" t="s">
        <v>141</v>
      </c>
      <c r="C5" s="0" t="s">
        <v>142</v>
      </c>
      <c r="D5" s="0" t="s">
        <v>131</v>
      </c>
      <c r="E5" s="0" t="n">
        <v>69.3840579710145</v>
      </c>
      <c r="F5" s="0" t="n">
        <v>100</v>
      </c>
      <c r="G5" s="0" t="n">
        <v>100</v>
      </c>
      <c r="H5" s="0" t="n">
        <v>0</v>
      </c>
    </row>
    <row r="6" customFormat="false" ht="12.8" hidden="false" customHeight="false" outlineLevel="0" collapsed="false">
      <c r="A6" s="0" t="s">
        <v>143</v>
      </c>
      <c r="B6" s="0" t="s">
        <v>144</v>
      </c>
      <c r="C6" s="0" t="s">
        <v>145</v>
      </c>
      <c r="D6" s="0" t="s">
        <v>190</v>
      </c>
      <c r="E6" s="0" t="n">
        <v>69.3840579710145</v>
      </c>
      <c r="F6" s="0" t="n">
        <v>100</v>
      </c>
      <c r="G6" s="0" t="n">
        <v>100</v>
      </c>
      <c r="H6" s="0" t="n">
        <v>0</v>
      </c>
    </row>
    <row r="7" customFormat="false" ht="12.8" hidden="false" customHeight="false" outlineLevel="0" collapsed="false">
      <c r="A7" s="0" t="s">
        <v>146</v>
      </c>
      <c r="B7" s="0" t="s">
        <v>147</v>
      </c>
      <c r="C7" s="0" t="s">
        <v>148</v>
      </c>
      <c r="D7" s="0" t="s">
        <v>139</v>
      </c>
      <c r="E7" s="0" t="n">
        <v>69.3840579710145</v>
      </c>
      <c r="F7" s="0" t="n">
        <v>100</v>
      </c>
      <c r="G7" s="0" t="n">
        <v>100</v>
      </c>
      <c r="H7" s="0" t="n">
        <v>0</v>
      </c>
    </row>
    <row r="8" customFormat="false" ht="12.8" hidden="false" customHeight="false" outlineLevel="0" collapsed="false">
      <c r="A8" s="0" t="s">
        <v>149</v>
      </c>
      <c r="B8" s="0" t="s">
        <v>150</v>
      </c>
      <c r="C8" s="0" t="s">
        <v>151</v>
      </c>
      <c r="D8" s="0" t="s">
        <v>131</v>
      </c>
      <c r="E8" s="0" t="n">
        <v>69.3840579710145</v>
      </c>
      <c r="F8" s="0" t="n">
        <v>100</v>
      </c>
      <c r="G8" s="0" t="n">
        <v>100</v>
      </c>
      <c r="H8" s="0" t="n">
        <v>0</v>
      </c>
    </row>
    <row r="9" customFormat="false" ht="12.8" hidden="false" customHeight="false" outlineLevel="0" collapsed="false">
      <c r="A9" s="0" t="s">
        <v>152</v>
      </c>
      <c r="B9" s="0" t="s">
        <v>153</v>
      </c>
      <c r="C9" s="0" t="s">
        <v>154</v>
      </c>
      <c r="D9" s="0" t="s">
        <v>139</v>
      </c>
      <c r="E9" s="0" t="n">
        <v>69.2028985507246</v>
      </c>
      <c r="F9" s="0" t="n">
        <v>100</v>
      </c>
      <c r="G9" s="0" t="n">
        <v>98.5074626865672</v>
      </c>
      <c r="H9" s="0" t="n">
        <v>0</v>
      </c>
    </row>
    <row r="10" customFormat="false" ht="12.8" hidden="false" customHeight="false" outlineLevel="0" collapsed="false">
      <c r="A10" s="0" t="s">
        <v>155</v>
      </c>
      <c r="B10" s="0" t="s">
        <v>156</v>
      </c>
      <c r="C10" s="0" t="s">
        <v>157</v>
      </c>
      <c r="D10" s="0" t="s">
        <v>139</v>
      </c>
      <c r="E10" s="0" t="n">
        <v>69.3840579710145</v>
      </c>
      <c r="F10" s="0" t="n">
        <v>80</v>
      </c>
      <c r="G10" s="0" t="n">
        <v>80</v>
      </c>
      <c r="H10" s="0" t="n">
        <v>0</v>
      </c>
    </row>
    <row r="11" customFormat="false" ht="12.8" hidden="false" customHeight="false" outlineLevel="0" collapsed="false">
      <c r="A11" s="0" t="s">
        <v>158</v>
      </c>
      <c r="B11" s="0" t="s">
        <v>159</v>
      </c>
      <c r="C11" s="0" t="s">
        <v>160</v>
      </c>
      <c r="D11" s="0" t="s">
        <v>190</v>
      </c>
      <c r="E11" s="0" t="n">
        <v>67.3913043478261</v>
      </c>
      <c r="F11" s="0" t="n">
        <v>97.1518987341772</v>
      </c>
      <c r="G11" s="0" t="n">
        <v>97.0149253731343</v>
      </c>
      <c r="H11" s="0" t="n">
        <v>0</v>
      </c>
    </row>
    <row r="12" customFormat="false" ht="12.8" hidden="false" customHeight="false" outlineLevel="0" collapsed="false">
      <c r="A12" s="0" t="s">
        <v>161</v>
      </c>
      <c r="B12" s="0" t="s">
        <v>162</v>
      </c>
      <c r="C12" s="0" t="s">
        <v>163</v>
      </c>
      <c r="D12" s="0" t="s">
        <v>139</v>
      </c>
      <c r="E12" s="0" t="n">
        <v>69.3840579710145</v>
      </c>
      <c r="F12" s="0" t="n">
        <v>100</v>
      </c>
      <c r="G12" s="0" t="n">
        <v>100</v>
      </c>
      <c r="H12" s="0" t="n">
        <v>0</v>
      </c>
    </row>
    <row r="13" customFormat="false" ht="12.8" hidden="false" customHeight="false" outlineLevel="0" collapsed="false">
      <c r="A13" s="0" t="s">
        <v>164</v>
      </c>
      <c r="B13" s="0" t="s">
        <v>165</v>
      </c>
      <c r="C13" s="0" t="s">
        <v>166</v>
      </c>
      <c r="D13" s="0" t="s">
        <v>131</v>
      </c>
      <c r="E13" s="0" t="n">
        <v>69.3840579710145</v>
      </c>
      <c r="F13" s="0" t="n">
        <v>100</v>
      </c>
      <c r="G13" s="0" t="n">
        <v>100</v>
      </c>
      <c r="H13" s="0" t="n">
        <v>0</v>
      </c>
    </row>
    <row r="14" customFormat="false" ht="12.8" hidden="false" customHeight="false" outlineLevel="0" collapsed="false">
      <c r="A14" s="0" t="s">
        <v>167</v>
      </c>
      <c r="B14" s="0" t="s">
        <v>168</v>
      </c>
      <c r="C14" s="0" t="s">
        <v>169</v>
      </c>
      <c r="D14" s="0" t="s">
        <v>190</v>
      </c>
      <c r="E14" s="0" t="n">
        <v>67.2101449275362</v>
      </c>
      <c r="F14" s="0" t="n">
        <v>100</v>
      </c>
      <c r="G14" s="0" t="n">
        <v>82.089552238806</v>
      </c>
      <c r="H14" s="0" t="n">
        <v>0</v>
      </c>
    </row>
    <row r="15" customFormat="false" ht="12.8" hidden="false" customHeight="false" outlineLevel="0" collapsed="false">
      <c r="A15" s="0" t="s">
        <v>170</v>
      </c>
      <c r="B15" s="0" t="s">
        <v>171</v>
      </c>
      <c r="C15" s="0" t="s">
        <v>172</v>
      </c>
      <c r="D15" s="0" t="s">
        <v>139</v>
      </c>
      <c r="E15" s="0" t="n">
        <v>68.1159420289855</v>
      </c>
      <c r="F15" s="0" t="n">
        <v>99.6835443037975</v>
      </c>
      <c r="G15" s="0" t="n">
        <v>91.044776119403</v>
      </c>
      <c r="H15" s="0" t="n">
        <v>0</v>
      </c>
    </row>
    <row r="16" customFormat="false" ht="12.8" hidden="false" customHeight="false" outlineLevel="0" collapsed="false">
      <c r="A16" s="0" t="s">
        <v>173</v>
      </c>
      <c r="B16" s="0" t="s">
        <v>174</v>
      </c>
      <c r="C16" s="0" t="s">
        <v>175</v>
      </c>
      <c r="D16" s="0" t="s">
        <v>131</v>
      </c>
      <c r="E16" s="0" t="n">
        <v>69.3840579710145</v>
      </c>
      <c r="F16" s="0" t="n">
        <v>100</v>
      </c>
      <c r="G16" s="0" t="n">
        <v>100</v>
      </c>
      <c r="H16" s="0" t="n">
        <v>0</v>
      </c>
    </row>
    <row r="17" customFormat="false" ht="12.8" hidden="false" customHeight="false" outlineLevel="0" collapsed="false">
      <c r="A17" s="0" t="s">
        <v>176</v>
      </c>
      <c r="B17" s="0" t="s">
        <v>177</v>
      </c>
      <c r="C17" s="0" t="s">
        <v>178</v>
      </c>
      <c r="D17" s="0" t="s">
        <v>139</v>
      </c>
      <c r="E17" s="0" t="n">
        <v>18.4782608695652</v>
      </c>
      <c r="F17" s="0" t="n">
        <v>27.5316455696203</v>
      </c>
      <c r="G17" s="0" t="n">
        <v>22.3880597014925</v>
      </c>
      <c r="H17" s="0" t="n">
        <v>0</v>
      </c>
    </row>
    <row r="18" customFormat="false" ht="12.8" hidden="false" customHeight="false" outlineLevel="0" collapsed="false">
      <c r="A18" s="0" t="s">
        <v>179</v>
      </c>
      <c r="B18" s="0" t="s">
        <v>180</v>
      </c>
      <c r="C18" s="0" t="s">
        <v>181</v>
      </c>
      <c r="D18" s="0" t="s">
        <v>139</v>
      </c>
      <c r="E18" s="0" t="n">
        <v>69.3840579710145</v>
      </c>
      <c r="F18" s="0" t="n">
        <v>100</v>
      </c>
      <c r="G18" s="0" t="n">
        <v>100</v>
      </c>
      <c r="H18" s="0" t="n">
        <v>0</v>
      </c>
    </row>
    <row r="19" customFormat="false" ht="12.8" hidden="false" customHeight="false" outlineLevel="0" collapsed="false">
      <c r="A19" s="0" t="s">
        <v>182</v>
      </c>
      <c r="B19" s="0" t="s">
        <v>183</v>
      </c>
      <c r="C19" s="0" t="s">
        <v>184</v>
      </c>
      <c r="D19" s="0" t="s">
        <v>190</v>
      </c>
      <c r="E19" s="0" t="n">
        <v>19.0217391304348</v>
      </c>
      <c r="F19" s="0" t="n">
        <v>33.27736658847</v>
      </c>
      <c r="G19" s="0" t="n">
        <v>25.3731343283582</v>
      </c>
      <c r="H19" s="0" t="n">
        <v>0</v>
      </c>
    </row>
    <row r="20" customFormat="false" ht="12.8" hidden="false" customHeight="false" outlineLevel="0" collapsed="false">
      <c r="A20" s="0" t="s">
        <v>185</v>
      </c>
      <c r="B20" s="0" t="s">
        <v>186</v>
      </c>
      <c r="C20" s="0" t="s">
        <v>187</v>
      </c>
      <c r="D20" s="0" t="s">
        <v>139</v>
      </c>
      <c r="E20" s="0" t="n">
        <v>69.3840579710145</v>
      </c>
      <c r="F20" s="0" t="n">
        <v>100</v>
      </c>
      <c r="G20" s="0" t="n">
        <v>100</v>
      </c>
      <c r="H20" s="0" t="n">
        <v>0</v>
      </c>
    </row>
    <row r="21" customFormat="false" ht="12.8" hidden="false" customHeight="false" outlineLevel="0" collapsed="false">
      <c r="A21" s="0" t="s">
        <v>188</v>
      </c>
      <c r="B21" s="0" t="s">
        <v>144</v>
      </c>
      <c r="C21" s="0" t="s">
        <v>189</v>
      </c>
      <c r="D21" s="0" t="s">
        <v>190</v>
      </c>
      <c r="E21" s="0" t="n">
        <v>69.3840579710145</v>
      </c>
      <c r="F21" s="0" t="n">
        <v>100</v>
      </c>
      <c r="G21" s="0" t="n">
        <v>100</v>
      </c>
      <c r="H21" s="0" t="n">
        <v>0</v>
      </c>
    </row>
    <row r="22" customFormat="false" ht="12.8" hidden="false" customHeight="false" outlineLevel="0" collapsed="false">
      <c r="A22" s="0" t="s">
        <v>191</v>
      </c>
      <c r="B22" s="0" t="s">
        <v>186</v>
      </c>
      <c r="C22" s="0" t="s">
        <v>192</v>
      </c>
      <c r="D22" s="0" t="s">
        <v>139</v>
      </c>
      <c r="E22" s="0" t="n">
        <v>69.3840579710145</v>
      </c>
      <c r="F22" s="0" t="n">
        <v>100</v>
      </c>
      <c r="G22" s="0" t="n">
        <v>100</v>
      </c>
      <c r="H22" s="0" t="n">
        <v>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LibreOffice/6.2.0.3$MacOSX_X86_64 LibreOffice_project/98c6a8a1c6c7b144ce3cc729e34964b47ce25d62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2020-08-02T11:31:49Z</dcterms:created>
  <dc:creator/>
  <dc:description/>
  <dc:language>en-US</dc:language>
  <cp:lastModifiedBy/>
  <dcterms:modified xsi:type="dcterms:W3CDTF">2020-08-13T07:05:29Z</dcterms:modified>
  <cp:revision>23</cp:revision>
  <dc:subject/>
  <dc:title/>
</cp:coreProperties>
</file>